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brian_l_moran_maine_gov/Documents/OldHomeDirectory/Templates Revised/2022/08242021/"/>
    </mc:Choice>
  </mc:AlternateContent>
  <xr:revisionPtr revIDLastSave="33" documentId="8_{46B69997-726F-4FEA-83EA-24E27F3185F1}" xr6:coauthVersionLast="45" xr6:coauthVersionMax="45" xr10:uidLastSave="{EF4789B2-97A6-44F6-BB0D-5F578F9F07B8}"/>
  <bookViews>
    <workbookView xWindow="20370" yWindow="-4800" windowWidth="29040" windowHeight="15840" tabRatio="941" xr2:uid="{00000000-000D-0000-FFFF-FFFF00000000}"/>
  </bookViews>
  <sheets>
    <sheet name="Cover" sheetId="69" r:id="rId1"/>
    <sheet name="Data Entry" sheetId="60" r:id="rId2"/>
    <sheet name="Exhibit A" sheetId="67" r:id="rId3"/>
    <sheet name="Exhibit B" sheetId="10" r:id="rId4"/>
    <sheet name="Exhibit C" sheetId="9" r:id="rId5"/>
    <sheet name="Exhibit D" sheetId="8" r:id="rId6"/>
    <sheet name="Exhibit E" sheetId="62" r:id="rId7"/>
    <sheet name="Exhibit F" sheetId="12" r:id="rId8"/>
    <sheet name="Exhibit K" sheetId="15" r:id="rId9"/>
    <sheet name="Exhibit L" sheetId="53" r:id="rId10"/>
    <sheet name="Exhibit L (2)" sheetId="68" state="hidden" r:id="rId11"/>
    <sheet name="Exhibit M" sheetId="54" r:id="rId12"/>
    <sheet name="Exhibit N" sheetId="49" r:id="rId13"/>
    <sheet name="Exhibit O" sheetId="38" r:id="rId14"/>
    <sheet name="Utilization" sheetId="6" r:id="rId15"/>
  </sheets>
  <definedNames>
    <definedName name="_Order1" hidden="1">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4" i="53" l="1"/>
  <c r="G83" i="53"/>
  <c r="G82" i="53"/>
  <c r="C15" i="69" l="1"/>
  <c r="C14" i="69"/>
  <c r="I98" i="12" l="1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G84" i="68" l="1"/>
  <c r="G83" i="68"/>
  <c r="G82" i="68"/>
  <c r="A19" i="69" l="1"/>
  <c r="A18" i="69"/>
  <c r="A21" i="68" l="1"/>
  <c r="B21" i="68"/>
  <c r="A22" i="68"/>
  <c r="B22" i="68"/>
  <c r="A23" i="68"/>
  <c r="B23" i="68"/>
  <c r="A24" i="68"/>
  <c r="B24" i="68"/>
  <c r="A25" i="68"/>
  <c r="B25" i="68"/>
  <c r="A26" i="68"/>
  <c r="B26" i="68"/>
  <c r="A27" i="68"/>
  <c r="B27" i="68"/>
  <c r="A28" i="68"/>
  <c r="B28" i="68"/>
  <c r="A29" i="68"/>
  <c r="B29" i="68"/>
  <c r="A30" i="68"/>
  <c r="B30" i="68"/>
  <c r="A31" i="68"/>
  <c r="B31" i="68"/>
  <c r="A32" i="68"/>
  <c r="B32" i="68"/>
  <c r="A33" i="68"/>
  <c r="B33" i="68"/>
  <c r="A34" i="68"/>
  <c r="B34" i="68"/>
  <c r="A35" i="68"/>
  <c r="B35" i="68"/>
  <c r="A36" i="68"/>
  <c r="B36" i="68"/>
  <c r="A37" i="68"/>
  <c r="B37" i="68"/>
  <c r="A38" i="68"/>
  <c r="B38" i="68"/>
  <c r="A39" i="68"/>
  <c r="B39" i="68"/>
  <c r="A40" i="68"/>
  <c r="B40" i="68"/>
  <c r="A41" i="68"/>
  <c r="B41" i="68"/>
  <c r="A42" i="68"/>
  <c r="B42" i="68"/>
  <c r="A43" i="68"/>
  <c r="B43" i="68"/>
  <c r="A44" i="68"/>
  <c r="B44" i="68"/>
  <c r="A45" i="68"/>
  <c r="B45" i="68"/>
  <c r="A46" i="68"/>
  <c r="B46" i="68"/>
  <c r="A47" i="68"/>
  <c r="B47" i="68"/>
  <c r="A48" i="68"/>
  <c r="B48" i="68"/>
  <c r="A49" i="68"/>
  <c r="B49" i="68"/>
  <c r="A50" i="68"/>
  <c r="B50" i="68"/>
  <c r="A51" i="68"/>
  <c r="B51" i="68"/>
  <c r="A52" i="68"/>
  <c r="B52" i="68"/>
  <c r="A53" i="68"/>
  <c r="B53" i="68"/>
  <c r="A54" i="68"/>
  <c r="B54" i="68"/>
  <c r="A55" i="68"/>
  <c r="B55" i="68"/>
  <c r="A56" i="68"/>
  <c r="B56" i="68"/>
  <c r="A57" i="68"/>
  <c r="B57" i="68"/>
  <c r="A58" i="68"/>
  <c r="B58" i="68"/>
  <c r="A59" i="68"/>
  <c r="B59" i="68"/>
  <c r="A60" i="68"/>
  <c r="B60" i="68"/>
  <c r="A61" i="68"/>
  <c r="B61" i="68"/>
  <c r="A62" i="68"/>
  <c r="B62" i="68"/>
  <c r="A63" i="68"/>
  <c r="B63" i="68"/>
  <c r="A64" i="68"/>
  <c r="B64" i="68"/>
  <c r="A65" i="68"/>
  <c r="B65" i="68"/>
  <c r="A66" i="68"/>
  <c r="B66" i="68"/>
  <c r="A67" i="68"/>
  <c r="B67" i="68"/>
  <c r="A68" i="68"/>
  <c r="B68" i="68"/>
  <c r="A69" i="68"/>
  <c r="B69" i="68"/>
  <c r="A70" i="68"/>
  <c r="B70" i="68"/>
  <c r="A71" i="68"/>
  <c r="B71" i="68"/>
  <c r="A72" i="68"/>
  <c r="B72" i="68"/>
  <c r="A73" i="68"/>
  <c r="B73" i="68"/>
  <c r="A74" i="68"/>
  <c r="B74" i="68"/>
  <c r="A75" i="68"/>
  <c r="B75" i="68"/>
  <c r="A76" i="68"/>
  <c r="B76" i="68"/>
  <c r="A77" i="68"/>
  <c r="B77" i="68"/>
  <c r="A78" i="68"/>
  <c r="B78" i="68"/>
  <c r="A79" i="68"/>
  <c r="B79" i="68"/>
  <c r="B20" i="68"/>
  <c r="A20" i="68"/>
  <c r="G81" i="68"/>
  <c r="F81" i="68"/>
  <c r="I6" i="68"/>
  <c r="E6" i="68"/>
  <c r="D6" i="68"/>
  <c r="C6" i="68"/>
  <c r="C5" i="68"/>
  <c r="C4" i="68"/>
  <c r="H21" i="54" l="1"/>
  <c r="H15" i="54" s="1"/>
  <c r="F81" i="53" l="1"/>
  <c r="E103" i="8" s="1"/>
  <c r="D42" i="67" l="1"/>
  <c r="D41" i="67"/>
  <c r="D34" i="67"/>
  <c r="I6" i="6" l="1"/>
  <c r="E6" i="6"/>
  <c r="C6" i="6"/>
  <c r="C5" i="6"/>
  <c r="C4" i="6"/>
  <c r="J7" i="38"/>
  <c r="E7" i="38"/>
  <c r="C7" i="38"/>
  <c r="C6" i="38"/>
  <c r="C5" i="38"/>
  <c r="H7" i="49"/>
  <c r="E7" i="49"/>
  <c r="C7" i="49"/>
  <c r="C6" i="49"/>
  <c r="C5" i="49"/>
  <c r="L6" i="54"/>
  <c r="F6" i="54"/>
  <c r="D6" i="54"/>
  <c r="D5" i="54"/>
  <c r="D4" i="54"/>
  <c r="I6" i="53"/>
  <c r="E6" i="53"/>
  <c r="C6" i="53"/>
  <c r="C5" i="53"/>
  <c r="C4" i="53"/>
  <c r="H7" i="15"/>
  <c r="E7" i="15"/>
  <c r="C7" i="15"/>
  <c r="C6" i="15"/>
  <c r="C5" i="15"/>
  <c r="J7" i="12"/>
  <c r="E7" i="12"/>
  <c r="C7" i="12"/>
  <c r="C6" i="12"/>
  <c r="C5" i="12"/>
  <c r="H7" i="62"/>
  <c r="E7" i="62"/>
  <c r="C7" i="62"/>
  <c r="C6" i="62"/>
  <c r="C5" i="62"/>
  <c r="G7" i="8"/>
  <c r="E7" i="8"/>
  <c r="C7" i="8"/>
  <c r="C6" i="8"/>
  <c r="C5" i="8"/>
  <c r="E4" i="9"/>
  <c r="E7" i="9"/>
  <c r="C7" i="9"/>
  <c r="C6" i="9"/>
  <c r="C5" i="9"/>
  <c r="G6" i="10"/>
  <c r="E6" i="10"/>
  <c r="C6" i="10"/>
  <c r="C5" i="10"/>
  <c r="C4" i="10"/>
  <c r="E4" i="67"/>
  <c r="E6" i="67"/>
  <c r="C6" i="67"/>
  <c r="C5" i="67"/>
  <c r="C4" i="67"/>
  <c r="I20" i="38" l="1"/>
  <c r="I21" i="38"/>
  <c r="I22" i="38"/>
  <c r="I23" i="38"/>
  <c r="I24" i="38"/>
  <c r="I25" i="38"/>
  <c r="I26" i="38"/>
  <c r="I27" i="38"/>
  <c r="I28" i="38"/>
  <c r="I29" i="38"/>
  <c r="I30" i="38"/>
  <c r="I31" i="38"/>
  <c r="I32" i="38"/>
  <c r="I33" i="38"/>
  <c r="I34" i="38"/>
  <c r="I35" i="38"/>
  <c r="I36" i="38"/>
  <c r="I37" i="38"/>
  <c r="I38" i="38"/>
  <c r="I39" i="38"/>
  <c r="I40" i="38"/>
  <c r="I41" i="38"/>
  <c r="I42" i="38"/>
  <c r="I43" i="38"/>
  <c r="I44" i="38"/>
  <c r="I45" i="38"/>
  <c r="I46" i="38"/>
  <c r="I47" i="38"/>
  <c r="I48" i="38"/>
  <c r="I49" i="38"/>
  <c r="I50" i="38"/>
  <c r="I51" i="38"/>
  <c r="I52" i="38"/>
  <c r="I53" i="38"/>
  <c r="I54" i="38"/>
  <c r="I55" i="38"/>
  <c r="I56" i="38"/>
  <c r="I57" i="38"/>
  <c r="I58" i="38"/>
  <c r="I59" i="38"/>
  <c r="I60" i="38"/>
  <c r="I61" i="38"/>
  <c r="I62" i="38"/>
  <c r="I63" i="38"/>
  <c r="I64" i="38"/>
  <c r="I65" i="38"/>
  <c r="I66" i="38"/>
  <c r="I67" i="38"/>
  <c r="I68" i="38"/>
  <c r="I69" i="38"/>
  <c r="I70" i="38"/>
  <c r="I71" i="38"/>
  <c r="I72" i="38"/>
  <c r="I73" i="38"/>
  <c r="I74" i="38"/>
  <c r="I75" i="38"/>
  <c r="I76" i="38"/>
  <c r="I77" i="38"/>
  <c r="I78" i="38"/>
  <c r="B93" i="53" l="1"/>
  <c r="B94" i="53"/>
  <c r="B95" i="53"/>
  <c r="B96" i="53"/>
  <c r="B97" i="53"/>
  <c r="B98" i="53"/>
  <c r="B99" i="53"/>
  <c r="B100" i="53"/>
  <c r="B101" i="53"/>
  <c r="B102" i="53"/>
  <c r="B103" i="53"/>
  <c r="B104" i="53"/>
  <c r="B105" i="53"/>
  <c r="B106" i="53"/>
  <c r="B107" i="53"/>
  <c r="B108" i="53"/>
  <c r="B109" i="53"/>
  <c r="B110" i="53"/>
  <c r="B111" i="53"/>
  <c r="B112" i="53"/>
  <c r="B113" i="53"/>
  <c r="B114" i="53"/>
  <c r="B115" i="53"/>
  <c r="B116" i="53"/>
  <c r="B117" i="53"/>
  <c r="B118" i="53"/>
  <c r="B119" i="53"/>
  <c r="B120" i="53"/>
  <c r="B121" i="53"/>
  <c r="B122" i="53"/>
  <c r="B123" i="53"/>
  <c r="B124" i="53"/>
  <c r="B125" i="53"/>
  <c r="B126" i="53"/>
  <c r="B127" i="53"/>
  <c r="B128" i="53"/>
  <c r="B129" i="53"/>
  <c r="B130" i="53"/>
  <c r="B131" i="53"/>
  <c r="B132" i="53"/>
  <c r="B133" i="53"/>
  <c r="B134" i="53"/>
  <c r="B135" i="53"/>
  <c r="B136" i="53"/>
  <c r="B137" i="53"/>
  <c r="B138" i="53"/>
  <c r="B139" i="53"/>
  <c r="B140" i="53"/>
  <c r="B141" i="53"/>
  <c r="B142" i="53"/>
  <c r="B143" i="53"/>
  <c r="B144" i="53"/>
  <c r="B145" i="53"/>
  <c r="B146" i="53"/>
  <c r="B147" i="53"/>
  <c r="B148" i="53"/>
  <c r="B149" i="53"/>
  <c r="B150" i="53"/>
  <c r="B151" i="53"/>
  <c r="B92" i="53"/>
  <c r="A93" i="53"/>
  <c r="A94" i="53"/>
  <c r="A95" i="53"/>
  <c r="A96" i="53"/>
  <c r="A97" i="53"/>
  <c r="A98" i="53"/>
  <c r="A99" i="53"/>
  <c r="A100" i="53"/>
  <c r="A101" i="53"/>
  <c r="A102" i="53"/>
  <c r="A103" i="53"/>
  <c r="A104" i="53"/>
  <c r="A105" i="53"/>
  <c r="A106" i="53"/>
  <c r="A107" i="53"/>
  <c r="A108" i="53"/>
  <c r="A109" i="53"/>
  <c r="A110" i="53"/>
  <c r="A111" i="53"/>
  <c r="A112" i="53"/>
  <c r="A113" i="53"/>
  <c r="A114" i="53"/>
  <c r="A115" i="53"/>
  <c r="A116" i="53"/>
  <c r="A117" i="53"/>
  <c r="A118" i="53"/>
  <c r="A119" i="53"/>
  <c r="A120" i="53"/>
  <c r="A121" i="53"/>
  <c r="A122" i="53"/>
  <c r="A123" i="53"/>
  <c r="A124" i="53"/>
  <c r="A125" i="53"/>
  <c r="A126" i="53"/>
  <c r="A127" i="53"/>
  <c r="A128" i="53"/>
  <c r="A129" i="53"/>
  <c r="A130" i="53"/>
  <c r="A131" i="53"/>
  <c r="A132" i="53"/>
  <c r="A133" i="53"/>
  <c r="A134" i="53"/>
  <c r="A135" i="53"/>
  <c r="A136" i="53"/>
  <c r="A137" i="53"/>
  <c r="A138" i="53"/>
  <c r="A139" i="53"/>
  <c r="A140" i="53"/>
  <c r="A141" i="53"/>
  <c r="A142" i="53"/>
  <c r="A143" i="53"/>
  <c r="A144" i="53"/>
  <c r="A145" i="53"/>
  <c r="A146" i="53"/>
  <c r="A147" i="53"/>
  <c r="A148" i="53"/>
  <c r="A149" i="53"/>
  <c r="A150" i="53"/>
  <c r="A151" i="53"/>
  <c r="A92" i="53"/>
  <c r="E19" i="15"/>
  <c r="I103" i="12"/>
  <c r="I102" i="12"/>
  <c r="I101" i="12"/>
  <c r="E27" i="49" l="1"/>
  <c r="B42" i="67"/>
  <c r="B41" i="67"/>
  <c r="S236" i="6"/>
  <c r="Q232" i="6"/>
  <c r="S232" i="6" s="1"/>
  <c r="Q233" i="6"/>
  <c r="S233" i="6" s="1"/>
  <c r="Q234" i="6"/>
  <c r="S234" i="6" s="1"/>
  <c r="Q235" i="6"/>
  <c r="S235" i="6" s="1"/>
  <c r="Q236" i="6"/>
  <c r="Q237" i="6"/>
  <c r="S237" i="6" s="1"/>
  <c r="Q238" i="6"/>
  <c r="S238" i="6" s="1"/>
  <c r="Q239" i="6"/>
  <c r="S239" i="6" s="1"/>
  <c r="Q240" i="6"/>
  <c r="S240" i="6" s="1"/>
  <c r="Q241" i="6"/>
  <c r="S241" i="6" s="1"/>
  <c r="Q242" i="6"/>
  <c r="S242" i="6" s="1"/>
  <c r="Q243" i="6"/>
  <c r="S243" i="6" s="1"/>
  <c r="Q244" i="6"/>
  <c r="S244" i="6" s="1"/>
  <c r="Q245" i="6"/>
  <c r="S245" i="6" s="1"/>
  <c r="Q246" i="6"/>
  <c r="S246" i="6" s="1"/>
  <c r="Q247" i="6"/>
  <c r="S247" i="6" s="1"/>
  <c r="Q248" i="6"/>
  <c r="S248" i="6" s="1"/>
  <c r="Q249" i="6"/>
  <c r="S249" i="6" s="1"/>
  <c r="Q250" i="6"/>
  <c r="S250" i="6" s="1"/>
  <c r="Q251" i="6"/>
  <c r="S251" i="6" s="1"/>
  <c r="Q252" i="6"/>
  <c r="S252" i="6" s="1"/>
  <c r="Q253" i="6"/>
  <c r="S253" i="6" s="1"/>
  <c r="Q254" i="6"/>
  <c r="S254" i="6" s="1"/>
  <c r="Q255" i="6"/>
  <c r="S255" i="6" s="1"/>
  <c r="Q256" i="6"/>
  <c r="S256" i="6" s="1"/>
  <c r="Q257" i="6"/>
  <c r="S257" i="6" s="1"/>
  <c r="Q258" i="6"/>
  <c r="S258" i="6" s="1"/>
  <c r="Q259" i="6"/>
  <c r="S259" i="6" s="1"/>
  <c r="Q260" i="6"/>
  <c r="S260" i="6" s="1"/>
  <c r="Q261" i="6"/>
  <c r="S261" i="6" s="1"/>
  <c r="Q262" i="6"/>
  <c r="S262" i="6" s="1"/>
  <c r="Q263" i="6"/>
  <c r="S263" i="6" s="1"/>
  <c r="Q264" i="6"/>
  <c r="S264" i="6" s="1"/>
  <c r="Q265" i="6"/>
  <c r="S265" i="6" s="1"/>
  <c r="Q309" i="6"/>
  <c r="S309" i="6" s="1"/>
  <c r="Q310" i="6"/>
  <c r="S310" i="6" s="1"/>
  <c r="Q311" i="6"/>
  <c r="S311" i="6" s="1"/>
  <c r="Q312" i="6"/>
  <c r="S312" i="6" s="1"/>
  <c r="Q313" i="6"/>
  <c r="S313" i="6" s="1"/>
  <c r="Q314" i="6"/>
  <c r="S314" i="6" s="1"/>
  <c r="Q315" i="6"/>
  <c r="S315" i="6" s="1"/>
  <c r="Q316" i="6"/>
  <c r="S316" i="6" s="1"/>
  <c r="Q317" i="6"/>
  <c r="S317" i="6" s="1"/>
  <c r="Q318" i="6"/>
  <c r="S318" i="6" s="1"/>
  <c r="Q319" i="6"/>
  <c r="S319" i="6" s="1"/>
  <c r="Q320" i="6"/>
  <c r="S320" i="6" s="1"/>
  <c r="Q321" i="6"/>
  <c r="S321" i="6" s="1"/>
  <c r="Q322" i="6"/>
  <c r="S322" i="6" s="1"/>
  <c r="Q323" i="6"/>
  <c r="S323" i="6" s="1"/>
  <c r="Q324" i="6"/>
  <c r="S324" i="6" s="1"/>
  <c r="H22" i="38" l="1"/>
  <c r="A22" i="38"/>
  <c r="J22" i="38" l="1"/>
  <c r="F95" i="53"/>
  <c r="C23" i="53" s="1"/>
  <c r="B22" i="38"/>
  <c r="F57" i="12"/>
  <c r="H57" i="12" s="1"/>
  <c r="F58" i="12"/>
  <c r="H58" i="12" s="1"/>
  <c r="F26" i="12"/>
  <c r="H26" i="12" s="1"/>
  <c r="F27" i="12"/>
  <c r="H27" i="12" s="1"/>
  <c r="F28" i="12"/>
  <c r="H28" i="12" s="1"/>
  <c r="F29" i="12"/>
  <c r="H29" i="12" s="1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H24" i="62"/>
  <c r="E48" i="62" s="1"/>
  <c r="H25" i="62"/>
  <c r="E49" i="62" s="1"/>
  <c r="H26" i="62"/>
  <c r="E50" i="62" s="1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F32" i="8"/>
  <c r="F33" i="8"/>
  <c r="F34" i="8"/>
  <c r="F35" i="8"/>
  <c r="F36" i="8"/>
  <c r="F37" i="8"/>
  <c r="G37" i="8" s="1"/>
  <c r="F38" i="8"/>
  <c r="G38" i="8" s="1"/>
  <c r="F39" i="8"/>
  <c r="G39" i="8" s="1"/>
  <c r="F40" i="8"/>
  <c r="G40" i="8" s="1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7" i="8"/>
  <c r="G57" i="8" s="1"/>
  <c r="F58" i="8"/>
  <c r="G58" i="8" s="1"/>
  <c r="B57" i="8"/>
  <c r="B57" i="12" s="1"/>
  <c r="B58" i="8"/>
  <c r="B58" i="12" s="1"/>
  <c r="A57" i="8"/>
  <c r="A57" i="12" s="1"/>
  <c r="A58" i="8"/>
  <c r="A58" i="12" s="1"/>
  <c r="B41" i="8"/>
  <c r="B41" i="12" s="1"/>
  <c r="B42" i="8"/>
  <c r="B42" i="12" s="1"/>
  <c r="B43" i="8"/>
  <c r="B43" i="12" s="1"/>
  <c r="B44" i="8"/>
  <c r="B44" i="12" s="1"/>
  <c r="B45" i="8"/>
  <c r="B45" i="12" s="1"/>
  <c r="B46" i="8"/>
  <c r="B46" i="12" s="1"/>
  <c r="B47" i="8"/>
  <c r="B47" i="12" s="1"/>
  <c r="B48" i="8"/>
  <c r="B48" i="12" s="1"/>
  <c r="B49" i="8"/>
  <c r="B49" i="12" s="1"/>
  <c r="B50" i="8"/>
  <c r="B50" i="12" s="1"/>
  <c r="B51" i="8"/>
  <c r="B51" i="12" s="1"/>
  <c r="B52" i="8"/>
  <c r="B52" i="12" s="1"/>
  <c r="B53" i="8"/>
  <c r="B53" i="12" s="1"/>
  <c r="B54" i="8"/>
  <c r="B54" i="12" s="1"/>
  <c r="B55" i="8"/>
  <c r="B55" i="12" s="1"/>
  <c r="B21" i="8"/>
  <c r="B21" i="12" s="1"/>
  <c r="B22" i="8"/>
  <c r="B22" i="12" s="1"/>
  <c r="B23" i="8"/>
  <c r="B23" i="12" s="1"/>
  <c r="B24" i="8"/>
  <c r="B24" i="12" s="1"/>
  <c r="B25" i="8"/>
  <c r="B25" i="12" s="1"/>
  <c r="B26" i="8"/>
  <c r="B26" i="12" s="1"/>
  <c r="B27" i="8"/>
  <c r="B27" i="12" s="1"/>
  <c r="B28" i="8"/>
  <c r="B28" i="12" s="1"/>
  <c r="B29" i="8"/>
  <c r="B29" i="12" s="1"/>
  <c r="B30" i="8"/>
  <c r="B30" i="12" s="1"/>
  <c r="B31" i="8"/>
  <c r="B31" i="12" s="1"/>
  <c r="B32" i="8"/>
  <c r="B32" i="12" s="1"/>
  <c r="B33" i="8"/>
  <c r="B33" i="12" s="1"/>
  <c r="B34" i="8"/>
  <c r="B34" i="12" s="1"/>
  <c r="B35" i="8"/>
  <c r="B35" i="12" s="1"/>
  <c r="B36" i="8"/>
  <c r="B36" i="12" s="1"/>
  <c r="B37" i="8"/>
  <c r="B37" i="12" s="1"/>
  <c r="B38" i="8"/>
  <c r="B38" i="12" s="1"/>
  <c r="B39" i="8"/>
  <c r="B39" i="12" s="1"/>
  <c r="B40" i="8"/>
  <c r="B40" i="12" s="1"/>
  <c r="A46" i="8"/>
  <c r="A46" i="12" s="1"/>
  <c r="A47" i="8"/>
  <c r="A47" i="12" s="1"/>
  <c r="A48" i="8"/>
  <c r="A48" i="12" s="1"/>
  <c r="A49" i="8"/>
  <c r="A49" i="12" s="1"/>
  <c r="A50" i="8"/>
  <c r="A50" i="12" s="1"/>
  <c r="A51" i="8"/>
  <c r="A51" i="12" s="1"/>
  <c r="A52" i="8"/>
  <c r="A52" i="12" s="1"/>
  <c r="A53" i="8"/>
  <c r="A53" i="12" s="1"/>
  <c r="A54" i="8"/>
  <c r="A54" i="12" s="1"/>
  <c r="A55" i="8"/>
  <c r="A55" i="12" s="1"/>
  <c r="A39" i="8"/>
  <c r="A39" i="12" s="1"/>
  <c r="A40" i="8"/>
  <c r="A40" i="12" s="1"/>
  <c r="A41" i="8"/>
  <c r="A41" i="12" s="1"/>
  <c r="A42" i="8"/>
  <c r="A42" i="12" s="1"/>
  <c r="A43" i="8"/>
  <c r="A43" i="12" s="1"/>
  <c r="A44" i="8"/>
  <c r="A44" i="12" s="1"/>
  <c r="A45" i="8"/>
  <c r="A45" i="12" s="1"/>
  <c r="A21" i="8"/>
  <c r="A21" i="12" s="1"/>
  <c r="A22" i="8"/>
  <c r="A22" i="12" s="1"/>
  <c r="A23" i="8"/>
  <c r="A23" i="12" s="1"/>
  <c r="A24" i="8"/>
  <c r="A24" i="12" s="1"/>
  <c r="A25" i="8"/>
  <c r="A25" i="12" s="1"/>
  <c r="A26" i="8"/>
  <c r="A26" i="12" s="1"/>
  <c r="A27" i="8"/>
  <c r="A27" i="12" s="1"/>
  <c r="A28" i="8"/>
  <c r="A28" i="12" s="1"/>
  <c r="A29" i="8"/>
  <c r="A29" i="12" s="1"/>
  <c r="A30" i="8"/>
  <c r="A30" i="12" s="1"/>
  <c r="A31" i="8"/>
  <c r="A31" i="12" s="1"/>
  <c r="A32" i="8"/>
  <c r="A32" i="12" s="1"/>
  <c r="A33" i="8"/>
  <c r="A33" i="12" s="1"/>
  <c r="A34" i="8"/>
  <c r="A34" i="12" s="1"/>
  <c r="A35" i="8"/>
  <c r="A35" i="12" s="1"/>
  <c r="A36" i="8"/>
  <c r="A36" i="12" s="1"/>
  <c r="A37" i="8"/>
  <c r="A37" i="12" s="1"/>
  <c r="A38" i="8"/>
  <c r="A38" i="12" s="1"/>
  <c r="B20" i="9"/>
  <c r="B45" i="9" s="1"/>
  <c r="B21" i="9"/>
  <c r="B46" i="9" s="1"/>
  <c r="B22" i="9"/>
  <c r="B47" i="9" s="1"/>
  <c r="B23" i="9"/>
  <c r="B48" i="9" s="1"/>
  <c r="B24" i="9"/>
  <c r="B49" i="9" s="1"/>
  <c r="B25" i="9"/>
  <c r="B50" i="9" s="1"/>
  <c r="B26" i="9"/>
  <c r="B51" i="9" s="1"/>
  <c r="B27" i="9"/>
  <c r="B52" i="9" s="1"/>
  <c r="B28" i="9"/>
  <c r="B53" i="9" s="1"/>
  <c r="B29" i="9"/>
  <c r="B54" i="9" s="1"/>
  <c r="B30" i="9"/>
  <c r="B55" i="9" s="1"/>
  <c r="B31" i="9"/>
  <c r="B56" i="9" s="1"/>
  <c r="B32" i="9"/>
  <c r="B57" i="9" s="1"/>
  <c r="A20" i="9"/>
  <c r="A45" i="9" s="1"/>
  <c r="A21" i="9"/>
  <c r="A46" i="9" s="1"/>
  <c r="A22" i="9"/>
  <c r="A47" i="9" s="1"/>
  <c r="A23" i="9"/>
  <c r="A48" i="9" s="1"/>
  <c r="A24" i="9"/>
  <c r="A49" i="9" s="1"/>
  <c r="A25" i="9"/>
  <c r="A50" i="9" s="1"/>
  <c r="A26" i="9"/>
  <c r="A51" i="9" s="1"/>
  <c r="A27" i="9"/>
  <c r="A52" i="9" s="1"/>
  <c r="A28" i="9"/>
  <c r="A53" i="9" s="1"/>
  <c r="A29" i="9"/>
  <c r="A54" i="9" s="1"/>
  <c r="A30" i="9"/>
  <c r="A31" i="9"/>
  <c r="A56" i="9" s="1"/>
  <c r="A32" i="9"/>
  <c r="A57" i="9" s="1"/>
  <c r="F60" i="10"/>
  <c r="D47" i="8" s="1"/>
  <c r="G60" i="10"/>
  <c r="F48" i="10"/>
  <c r="D35" i="8" s="1"/>
  <c r="G48" i="10"/>
  <c r="G70" i="10"/>
  <c r="G71" i="10"/>
  <c r="F70" i="10"/>
  <c r="D57" i="8" s="1"/>
  <c r="F71" i="10"/>
  <c r="G58" i="12" s="1"/>
  <c r="G42" i="10"/>
  <c r="G43" i="10"/>
  <c r="G44" i="10"/>
  <c r="G45" i="10"/>
  <c r="G46" i="10"/>
  <c r="G41" i="10"/>
  <c r="F41" i="10"/>
  <c r="G28" i="12" s="1"/>
  <c r="F42" i="10"/>
  <c r="G29" i="12" s="1"/>
  <c r="F43" i="10"/>
  <c r="D30" i="8" s="1"/>
  <c r="F44" i="10"/>
  <c r="D31" i="8" s="1"/>
  <c r="F45" i="10"/>
  <c r="G32" i="12" s="1"/>
  <c r="F46" i="10"/>
  <c r="G33" i="12" s="1"/>
  <c r="F24" i="10"/>
  <c r="F25" i="10"/>
  <c r="F26" i="10"/>
  <c r="F27" i="10"/>
  <c r="F28" i="10"/>
  <c r="F29" i="10"/>
  <c r="F30" i="10"/>
  <c r="E50" i="9"/>
  <c r="E51" i="9"/>
  <c r="E52" i="9"/>
  <c r="F52" i="9" s="1"/>
  <c r="E53" i="9"/>
  <c r="F53" i="9" s="1"/>
  <c r="E54" i="9"/>
  <c r="F54" i="9" s="1"/>
  <c r="E55" i="9"/>
  <c r="E56" i="9"/>
  <c r="E57" i="9"/>
  <c r="E25" i="9"/>
  <c r="E26" i="9"/>
  <c r="E27" i="9"/>
  <c r="E28" i="9"/>
  <c r="E29" i="9"/>
  <c r="E30" i="9"/>
  <c r="A55" i="9"/>
  <c r="B42" i="62"/>
  <c r="B18" i="62"/>
  <c r="A42" i="62"/>
  <c r="A18" i="62"/>
  <c r="H19" i="62"/>
  <c r="E43" i="62" s="1"/>
  <c r="H20" i="62"/>
  <c r="E44" i="62" s="1"/>
  <c r="H21" i="62"/>
  <c r="E45" i="62" s="1"/>
  <c r="H22" i="62"/>
  <c r="E46" i="62" s="1"/>
  <c r="H23" i="62"/>
  <c r="E47" i="62" s="1"/>
  <c r="H27" i="62"/>
  <c r="E51" i="62" s="1"/>
  <c r="H28" i="62"/>
  <c r="E52" i="62" s="1"/>
  <c r="H29" i="62"/>
  <c r="E53" i="62" s="1"/>
  <c r="H30" i="62"/>
  <c r="E54" i="62" s="1"/>
  <c r="H31" i="62"/>
  <c r="E55" i="62" s="1"/>
  <c r="H18" i="62"/>
  <c r="E42" i="62" s="1"/>
  <c r="D33" i="62"/>
  <c r="E33" i="62"/>
  <c r="F33" i="62"/>
  <c r="G33" i="62"/>
  <c r="C33" i="62"/>
  <c r="D23" i="53" l="1"/>
  <c r="C23" i="68"/>
  <c r="D33" i="8"/>
  <c r="D29" i="8"/>
  <c r="G47" i="12"/>
  <c r="G35" i="12"/>
  <c r="G31" i="12"/>
  <c r="G57" i="12"/>
  <c r="D32" i="8"/>
  <c r="D28" i="8"/>
  <c r="G30" i="12"/>
  <c r="D58" i="8"/>
  <c r="E23" i="53"/>
  <c r="H33" i="62"/>
  <c r="I23" i="53" l="1"/>
  <c r="E23" i="68"/>
  <c r="J23" i="68"/>
  <c r="J23" i="53"/>
  <c r="D23" i="68"/>
  <c r="H23" i="53"/>
  <c r="D80" i="38"/>
  <c r="E80" i="38"/>
  <c r="F80" i="38"/>
  <c r="G80" i="38"/>
  <c r="F18" i="10"/>
  <c r="I19" i="38" s="1"/>
  <c r="F19" i="10"/>
  <c r="F20" i="10"/>
  <c r="F21" i="10"/>
  <c r="F22" i="10"/>
  <c r="F23" i="10"/>
  <c r="F31" i="10"/>
  <c r="F33" i="10"/>
  <c r="F34" i="10"/>
  <c r="F35" i="10"/>
  <c r="F36" i="10"/>
  <c r="F37" i="10"/>
  <c r="F38" i="10"/>
  <c r="F39" i="10"/>
  <c r="F40" i="10"/>
  <c r="F47" i="10"/>
  <c r="F49" i="10"/>
  <c r="F50" i="10"/>
  <c r="F51" i="10"/>
  <c r="F52" i="10"/>
  <c r="F53" i="10"/>
  <c r="F54" i="10"/>
  <c r="F55" i="10"/>
  <c r="F56" i="10"/>
  <c r="F57" i="10"/>
  <c r="F58" i="10"/>
  <c r="F59" i="10"/>
  <c r="F61" i="10"/>
  <c r="F62" i="10"/>
  <c r="F63" i="10"/>
  <c r="F64" i="10"/>
  <c r="F65" i="10"/>
  <c r="F66" i="10"/>
  <c r="F67" i="10"/>
  <c r="F68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H29" i="38"/>
  <c r="H30" i="38"/>
  <c r="H31" i="38"/>
  <c r="H32" i="38"/>
  <c r="H33" i="38"/>
  <c r="H34" i="38"/>
  <c r="H35" i="38"/>
  <c r="H36" i="38"/>
  <c r="H37" i="38"/>
  <c r="H38" i="38"/>
  <c r="H39" i="38"/>
  <c r="H40" i="38"/>
  <c r="H41" i="38"/>
  <c r="H42" i="38"/>
  <c r="H43" i="38"/>
  <c r="H44" i="38"/>
  <c r="H45" i="38"/>
  <c r="H46" i="38"/>
  <c r="H47" i="38"/>
  <c r="H48" i="38"/>
  <c r="H49" i="38"/>
  <c r="H50" i="38"/>
  <c r="H51" i="38"/>
  <c r="H52" i="38"/>
  <c r="H53" i="38"/>
  <c r="H54" i="38"/>
  <c r="H55" i="38"/>
  <c r="H56" i="38"/>
  <c r="H57" i="38"/>
  <c r="H58" i="38"/>
  <c r="H59" i="38"/>
  <c r="H60" i="38"/>
  <c r="H61" i="38"/>
  <c r="H62" i="38"/>
  <c r="H63" i="38"/>
  <c r="H64" i="38"/>
  <c r="H65" i="38"/>
  <c r="H66" i="38"/>
  <c r="H67" i="38"/>
  <c r="H68" i="38"/>
  <c r="H69" i="38"/>
  <c r="H70" i="38"/>
  <c r="H71" i="38"/>
  <c r="H72" i="38"/>
  <c r="H73" i="38"/>
  <c r="H74" i="38"/>
  <c r="H75" i="38"/>
  <c r="H76" i="38"/>
  <c r="H77" i="38"/>
  <c r="H78" i="38"/>
  <c r="A68" i="38"/>
  <c r="A69" i="38"/>
  <c r="A70" i="38"/>
  <c r="A71" i="38"/>
  <c r="A72" i="38"/>
  <c r="A73" i="38"/>
  <c r="A74" i="38"/>
  <c r="A75" i="38"/>
  <c r="A76" i="38"/>
  <c r="A77" i="38"/>
  <c r="A78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42" i="38"/>
  <c r="A43" i="38"/>
  <c r="A44" i="38"/>
  <c r="A45" i="38"/>
  <c r="A46" i="38"/>
  <c r="A47" i="38"/>
  <c r="A48" i="38"/>
  <c r="A49" i="38"/>
  <c r="A50" i="38"/>
  <c r="A51" i="38"/>
  <c r="A41" i="38"/>
  <c r="A35" i="38"/>
  <c r="A36" i="38"/>
  <c r="A37" i="38"/>
  <c r="A38" i="38"/>
  <c r="A39" i="38"/>
  <c r="A40" i="38"/>
  <c r="A34" i="38"/>
  <c r="A26" i="38"/>
  <c r="A27" i="38"/>
  <c r="A28" i="38"/>
  <c r="A29" i="38"/>
  <c r="A30" i="38"/>
  <c r="A31" i="38"/>
  <c r="A32" i="38"/>
  <c r="A33" i="38"/>
  <c r="A20" i="38"/>
  <c r="A21" i="38"/>
  <c r="A23" i="38"/>
  <c r="A24" i="38"/>
  <c r="A25" i="38"/>
  <c r="D7" i="38"/>
  <c r="I23" i="68" l="1"/>
  <c r="H23" i="68"/>
  <c r="D43" i="8"/>
  <c r="G43" i="12"/>
  <c r="G24" i="12"/>
  <c r="D24" i="8"/>
  <c r="D55" i="8"/>
  <c r="G55" i="12"/>
  <c r="D51" i="8"/>
  <c r="G51" i="12"/>
  <c r="D46" i="8"/>
  <c r="G46" i="12"/>
  <c r="D42" i="8"/>
  <c r="G42" i="12"/>
  <c r="D38" i="8"/>
  <c r="G38" i="12"/>
  <c r="D27" i="8"/>
  <c r="G27" i="12"/>
  <c r="D23" i="8"/>
  <c r="G23" i="12"/>
  <c r="G48" i="12"/>
  <c r="D48" i="8"/>
  <c r="D34" i="8"/>
  <c r="G34" i="12"/>
  <c r="D54" i="8"/>
  <c r="G54" i="12"/>
  <c r="D50" i="8"/>
  <c r="G50" i="12"/>
  <c r="G45" i="12"/>
  <c r="D45" i="8"/>
  <c r="G41" i="12"/>
  <c r="D41" i="8"/>
  <c r="G37" i="12"/>
  <c r="D37" i="8"/>
  <c r="D26" i="8"/>
  <c r="G26" i="12"/>
  <c r="D22" i="8"/>
  <c r="G22" i="12"/>
  <c r="G52" i="12"/>
  <c r="D52" i="8"/>
  <c r="D39" i="8"/>
  <c r="G39" i="12"/>
  <c r="G53" i="12"/>
  <c r="D53" i="8"/>
  <c r="G49" i="12"/>
  <c r="D49" i="8"/>
  <c r="G44" i="12"/>
  <c r="D44" i="8"/>
  <c r="G40" i="12"/>
  <c r="D40" i="8"/>
  <c r="G36" i="12"/>
  <c r="D36" i="8"/>
  <c r="G25" i="12"/>
  <c r="D25" i="8"/>
  <c r="G21" i="12"/>
  <c r="D21" i="8"/>
  <c r="J39" i="38"/>
  <c r="J35" i="38"/>
  <c r="J51" i="38"/>
  <c r="J47" i="38"/>
  <c r="J43" i="38"/>
  <c r="J65" i="38"/>
  <c r="J61" i="38"/>
  <c r="J57" i="38"/>
  <c r="J53" i="38"/>
  <c r="J76" i="38"/>
  <c r="J72" i="38"/>
  <c r="J68" i="38"/>
  <c r="J34" i="38"/>
  <c r="J38" i="38"/>
  <c r="J41" i="38"/>
  <c r="J50" i="38"/>
  <c r="J46" i="38"/>
  <c r="J42" i="38"/>
  <c r="J64" i="38"/>
  <c r="J60" i="38"/>
  <c r="J56" i="38"/>
  <c r="J52" i="38"/>
  <c r="J75" i="38"/>
  <c r="J71" i="38"/>
  <c r="J32" i="38"/>
  <c r="J37" i="38"/>
  <c r="J49" i="38"/>
  <c r="J45" i="38"/>
  <c r="J67" i="38"/>
  <c r="J63" i="38"/>
  <c r="J59" i="38"/>
  <c r="J55" i="38"/>
  <c r="J78" i="38"/>
  <c r="J74" i="38"/>
  <c r="J70" i="38"/>
  <c r="J40" i="38"/>
  <c r="J36" i="38"/>
  <c r="J48" i="38"/>
  <c r="J44" i="38"/>
  <c r="J66" i="38"/>
  <c r="J62" i="38"/>
  <c r="J58" i="38"/>
  <c r="J54" i="38"/>
  <c r="J77" i="38"/>
  <c r="J73" i="38"/>
  <c r="J69" i="38"/>
  <c r="J30" i="38"/>
  <c r="J33" i="38"/>
  <c r="J29" i="38"/>
  <c r="J31" i="38"/>
  <c r="F108" i="53"/>
  <c r="C36" i="53" s="1"/>
  <c r="F109" i="53"/>
  <c r="C37" i="53" s="1"/>
  <c r="F110" i="53"/>
  <c r="C38" i="53" s="1"/>
  <c r="F111" i="53"/>
  <c r="C39" i="53" s="1"/>
  <c r="F112" i="53"/>
  <c r="C40" i="53" s="1"/>
  <c r="F99" i="53"/>
  <c r="C27" i="53" s="1"/>
  <c r="F100" i="53"/>
  <c r="C28" i="53" s="1"/>
  <c r="F101" i="53"/>
  <c r="C29" i="53" s="1"/>
  <c r="D27" i="53" l="1"/>
  <c r="C27" i="68"/>
  <c r="D36" i="53"/>
  <c r="C36" i="68"/>
  <c r="D39" i="53"/>
  <c r="C39" i="68"/>
  <c r="D37" i="53"/>
  <c r="C37" i="68"/>
  <c r="D40" i="53"/>
  <c r="C40" i="68"/>
  <c r="D29" i="53"/>
  <c r="C29" i="68"/>
  <c r="D28" i="53"/>
  <c r="C28" i="68"/>
  <c r="D38" i="53"/>
  <c r="C38" i="68"/>
  <c r="B37" i="38"/>
  <c r="B38" i="38"/>
  <c r="B35" i="38"/>
  <c r="B36" i="38"/>
  <c r="B26" i="38"/>
  <c r="B27" i="38"/>
  <c r="A19" i="38"/>
  <c r="B20" i="38"/>
  <c r="B21" i="38"/>
  <c r="B23" i="38"/>
  <c r="F93" i="53"/>
  <c r="C21" i="53" s="1"/>
  <c r="F94" i="53"/>
  <c r="C22" i="53" s="1"/>
  <c r="F96" i="53"/>
  <c r="C24" i="53" s="1"/>
  <c r="B24" i="38"/>
  <c r="B25" i="38"/>
  <c r="B28" i="38"/>
  <c r="B29" i="38"/>
  <c r="B30" i="38"/>
  <c r="B31" i="38"/>
  <c r="B32" i="38"/>
  <c r="B33" i="38"/>
  <c r="B34" i="38"/>
  <c r="B39" i="38"/>
  <c r="B40" i="38"/>
  <c r="B42" i="38"/>
  <c r="B43" i="38"/>
  <c r="B76" i="38"/>
  <c r="B41" i="38"/>
  <c r="J37" i="68" l="1"/>
  <c r="J37" i="53"/>
  <c r="D37" i="68"/>
  <c r="D22" i="53"/>
  <c r="C22" i="68"/>
  <c r="D21" i="53"/>
  <c r="C21" i="68"/>
  <c r="J38" i="68"/>
  <c r="J38" i="53"/>
  <c r="D38" i="68"/>
  <c r="J29" i="68"/>
  <c r="J29" i="53"/>
  <c r="D29" i="68"/>
  <c r="J36" i="68"/>
  <c r="J36" i="53"/>
  <c r="D36" i="68"/>
  <c r="D24" i="53"/>
  <c r="C24" i="68"/>
  <c r="J28" i="68"/>
  <c r="J28" i="53"/>
  <c r="D28" i="68"/>
  <c r="J40" i="68"/>
  <c r="J40" i="53"/>
  <c r="D40" i="68"/>
  <c r="J39" i="68"/>
  <c r="J39" i="53"/>
  <c r="D39" i="68"/>
  <c r="J27" i="68"/>
  <c r="J27" i="53"/>
  <c r="D27" i="68"/>
  <c r="E24" i="53"/>
  <c r="E24" i="68" s="1"/>
  <c r="E22" i="53"/>
  <c r="E21" i="53"/>
  <c r="E39" i="53"/>
  <c r="E36" i="53"/>
  <c r="E38" i="53"/>
  <c r="I80" i="38"/>
  <c r="F23" i="15"/>
  <c r="F19" i="15"/>
  <c r="G72" i="12"/>
  <c r="G88" i="12"/>
  <c r="F60" i="12"/>
  <c r="H60" i="12" s="1"/>
  <c r="F61" i="12"/>
  <c r="H61" i="12" s="1"/>
  <c r="F62" i="12"/>
  <c r="H62" i="12" s="1"/>
  <c r="F63" i="12"/>
  <c r="H63" i="12" s="1"/>
  <c r="F64" i="12"/>
  <c r="H64" i="12" s="1"/>
  <c r="F65" i="12"/>
  <c r="H65" i="12" s="1"/>
  <c r="F66" i="12"/>
  <c r="H66" i="12" s="1"/>
  <c r="F67" i="12"/>
  <c r="H67" i="12" s="1"/>
  <c r="F68" i="12"/>
  <c r="H68" i="12" s="1"/>
  <c r="F69" i="12"/>
  <c r="H69" i="12" s="1"/>
  <c r="F70" i="12"/>
  <c r="H70" i="12" s="1"/>
  <c r="F71" i="12"/>
  <c r="H71" i="12" s="1"/>
  <c r="F72" i="12"/>
  <c r="H72" i="12" s="1"/>
  <c r="F73" i="12"/>
  <c r="H73" i="12" s="1"/>
  <c r="F74" i="12"/>
  <c r="H74" i="12" s="1"/>
  <c r="F75" i="12"/>
  <c r="H75" i="12" s="1"/>
  <c r="F76" i="12"/>
  <c r="H76" i="12" s="1"/>
  <c r="F77" i="12"/>
  <c r="H77" i="12" s="1"/>
  <c r="F78" i="12"/>
  <c r="H78" i="12" s="1"/>
  <c r="F79" i="12"/>
  <c r="H79" i="12" s="1"/>
  <c r="F80" i="12"/>
  <c r="H80" i="12" s="1"/>
  <c r="F81" i="12"/>
  <c r="H81" i="12" s="1"/>
  <c r="F82" i="12"/>
  <c r="H82" i="12" s="1"/>
  <c r="F83" i="12"/>
  <c r="H83" i="12" s="1"/>
  <c r="F84" i="12"/>
  <c r="H84" i="12" s="1"/>
  <c r="F85" i="12"/>
  <c r="H85" i="12" s="1"/>
  <c r="F86" i="12"/>
  <c r="H86" i="12" s="1"/>
  <c r="F87" i="12"/>
  <c r="H87" i="12" s="1"/>
  <c r="F88" i="12"/>
  <c r="H88" i="12" s="1"/>
  <c r="F89" i="12"/>
  <c r="H89" i="12" s="1"/>
  <c r="F90" i="12"/>
  <c r="H90" i="12" s="1"/>
  <c r="F91" i="12"/>
  <c r="H91" i="12" s="1"/>
  <c r="F92" i="12"/>
  <c r="H92" i="12" s="1"/>
  <c r="F93" i="12"/>
  <c r="H93" i="12" s="1"/>
  <c r="F94" i="12"/>
  <c r="H94" i="12" s="1"/>
  <c r="F95" i="12"/>
  <c r="H95" i="12" s="1"/>
  <c r="F96" i="12"/>
  <c r="H96" i="12" s="1"/>
  <c r="F97" i="12"/>
  <c r="H97" i="12" s="1"/>
  <c r="F98" i="12"/>
  <c r="H98" i="12" s="1"/>
  <c r="F59" i="12"/>
  <c r="H59" i="12" s="1"/>
  <c r="F21" i="12"/>
  <c r="H21" i="12" s="1"/>
  <c r="F22" i="12"/>
  <c r="H22" i="12" s="1"/>
  <c r="F23" i="12"/>
  <c r="H23" i="12" s="1"/>
  <c r="F24" i="12"/>
  <c r="H24" i="12" s="1"/>
  <c r="F25" i="12"/>
  <c r="H25" i="12" s="1"/>
  <c r="F30" i="12"/>
  <c r="H30" i="12" s="1"/>
  <c r="F31" i="12"/>
  <c r="H31" i="12" s="1"/>
  <c r="F32" i="12"/>
  <c r="H32" i="12" s="1"/>
  <c r="F33" i="12"/>
  <c r="H33" i="12" s="1"/>
  <c r="F34" i="12"/>
  <c r="H34" i="12" s="1"/>
  <c r="F35" i="12"/>
  <c r="H35" i="12" s="1"/>
  <c r="F36" i="12"/>
  <c r="H36" i="12" s="1"/>
  <c r="F37" i="12"/>
  <c r="H37" i="12" s="1"/>
  <c r="F38" i="12"/>
  <c r="H38" i="12" s="1"/>
  <c r="F39" i="12"/>
  <c r="H39" i="12" s="1"/>
  <c r="F40" i="12"/>
  <c r="H40" i="12" s="1"/>
  <c r="F41" i="12"/>
  <c r="H41" i="12" s="1"/>
  <c r="F42" i="12"/>
  <c r="H42" i="12" s="1"/>
  <c r="F43" i="12"/>
  <c r="H43" i="12" s="1"/>
  <c r="F44" i="12"/>
  <c r="H44" i="12" s="1"/>
  <c r="F45" i="12"/>
  <c r="H45" i="12" s="1"/>
  <c r="F46" i="12"/>
  <c r="H46" i="12" s="1"/>
  <c r="F47" i="12"/>
  <c r="H47" i="12" s="1"/>
  <c r="F48" i="12"/>
  <c r="H48" i="12" s="1"/>
  <c r="F49" i="12"/>
  <c r="H49" i="12" s="1"/>
  <c r="F50" i="12"/>
  <c r="H50" i="12" s="1"/>
  <c r="F51" i="12"/>
  <c r="H51" i="12" s="1"/>
  <c r="F52" i="12"/>
  <c r="H52" i="12" s="1"/>
  <c r="F53" i="12"/>
  <c r="H53" i="12" s="1"/>
  <c r="F54" i="12"/>
  <c r="H54" i="12" s="1"/>
  <c r="F55" i="12"/>
  <c r="H55" i="12" s="1"/>
  <c r="F20" i="12"/>
  <c r="H20" i="12" s="1"/>
  <c r="F60" i="8"/>
  <c r="G60" i="8" s="1"/>
  <c r="F61" i="8"/>
  <c r="G61" i="8" s="1"/>
  <c r="F62" i="8"/>
  <c r="G62" i="8" s="1"/>
  <c r="F63" i="8"/>
  <c r="G63" i="8" s="1"/>
  <c r="F64" i="8"/>
  <c r="G64" i="8" s="1"/>
  <c r="F65" i="8"/>
  <c r="G65" i="8" s="1"/>
  <c r="F66" i="8"/>
  <c r="G66" i="8" s="1"/>
  <c r="F67" i="8"/>
  <c r="G67" i="8" s="1"/>
  <c r="F68" i="8"/>
  <c r="G68" i="8" s="1"/>
  <c r="F69" i="8"/>
  <c r="G69" i="8" s="1"/>
  <c r="F70" i="8"/>
  <c r="G70" i="8" s="1"/>
  <c r="F71" i="8"/>
  <c r="G71" i="8" s="1"/>
  <c r="F72" i="8"/>
  <c r="G72" i="8" s="1"/>
  <c r="F73" i="8"/>
  <c r="G73" i="8" s="1"/>
  <c r="F74" i="8"/>
  <c r="G74" i="8" s="1"/>
  <c r="F75" i="8"/>
  <c r="G75" i="8" s="1"/>
  <c r="F76" i="8"/>
  <c r="G76" i="8" s="1"/>
  <c r="F77" i="8"/>
  <c r="G77" i="8" s="1"/>
  <c r="F78" i="8"/>
  <c r="G78" i="8" s="1"/>
  <c r="F79" i="8"/>
  <c r="G79" i="8" s="1"/>
  <c r="F80" i="8"/>
  <c r="G80" i="8" s="1"/>
  <c r="F81" i="8"/>
  <c r="G81" i="8" s="1"/>
  <c r="F82" i="8"/>
  <c r="G82" i="8" s="1"/>
  <c r="F83" i="8"/>
  <c r="G83" i="8" s="1"/>
  <c r="F84" i="8"/>
  <c r="G84" i="8" s="1"/>
  <c r="F85" i="8"/>
  <c r="G85" i="8" s="1"/>
  <c r="F86" i="8"/>
  <c r="G86" i="8" s="1"/>
  <c r="F87" i="8"/>
  <c r="G87" i="8" s="1"/>
  <c r="F88" i="8"/>
  <c r="G88" i="8" s="1"/>
  <c r="F89" i="8"/>
  <c r="G89" i="8" s="1"/>
  <c r="F90" i="8"/>
  <c r="G90" i="8" s="1"/>
  <c r="F91" i="8"/>
  <c r="G91" i="8" s="1"/>
  <c r="F92" i="8"/>
  <c r="G92" i="8" s="1"/>
  <c r="F93" i="8"/>
  <c r="G93" i="8" s="1"/>
  <c r="F94" i="8"/>
  <c r="G94" i="8" s="1"/>
  <c r="F95" i="8"/>
  <c r="G95" i="8" s="1"/>
  <c r="F96" i="8"/>
  <c r="G96" i="8" s="1"/>
  <c r="F97" i="8"/>
  <c r="G97" i="8" s="1"/>
  <c r="F98" i="8"/>
  <c r="G98" i="8" s="1"/>
  <c r="F59" i="8"/>
  <c r="G59" i="8" s="1"/>
  <c r="F21" i="8"/>
  <c r="G21" i="8" s="1"/>
  <c r="F22" i="8"/>
  <c r="G22" i="8" s="1"/>
  <c r="F23" i="8"/>
  <c r="G23" i="8" s="1"/>
  <c r="F24" i="8"/>
  <c r="G24" i="8" s="1"/>
  <c r="F25" i="8"/>
  <c r="G25" i="8" s="1"/>
  <c r="F26" i="8"/>
  <c r="G26" i="8" s="1"/>
  <c r="F27" i="8"/>
  <c r="G27" i="8" s="1"/>
  <c r="F28" i="8"/>
  <c r="G28" i="8" s="1"/>
  <c r="F29" i="8"/>
  <c r="G29" i="8" s="1"/>
  <c r="F30" i="8"/>
  <c r="G30" i="8" s="1"/>
  <c r="F31" i="8"/>
  <c r="G31" i="8" s="1"/>
  <c r="G32" i="8"/>
  <c r="G33" i="8"/>
  <c r="G34" i="8"/>
  <c r="G35" i="8"/>
  <c r="G36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F20" i="8"/>
  <c r="G20" i="8" s="1"/>
  <c r="D64" i="8"/>
  <c r="D72" i="8"/>
  <c r="D80" i="8"/>
  <c r="D96" i="8"/>
  <c r="E45" i="9"/>
  <c r="F45" i="9" s="1"/>
  <c r="E46" i="9"/>
  <c r="F46" i="9" s="1"/>
  <c r="E47" i="9"/>
  <c r="F47" i="9" s="1"/>
  <c r="E48" i="9"/>
  <c r="F48" i="9" s="1"/>
  <c r="E49" i="9"/>
  <c r="F49" i="9" s="1"/>
  <c r="F50" i="9"/>
  <c r="F51" i="9"/>
  <c r="F55" i="9"/>
  <c r="F56" i="9"/>
  <c r="F57" i="9"/>
  <c r="E20" i="9"/>
  <c r="E21" i="9"/>
  <c r="E22" i="9"/>
  <c r="E23" i="9"/>
  <c r="E24" i="9"/>
  <c r="E31" i="9"/>
  <c r="E32" i="9"/>
  <c r="E19" i="9"/>
  <c r="E44" i="9" s="1"/>
  <c r="F44" i="9" s="1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34" i="10"/>
  <c r="G35" i="10"/>
  <c r="G36" i="10"/>
  <c r="G37" i="10"/>
  <c r="G38" i="10"/>
  <c r="G39" i="10"/>
  <c r="G40" i="10"/>
  <c r="G47" i="10"/>
  <c r="G49" i="10"/>
  <c r="G50" i="10"/>
  <c r="G51" i="10"/>
  <c r="G52" i="10"/>
  <c r="G53" i="10"/>
  <c r="G54" i="10"/>
  <c r="G55" i="10"/>
  <c r="G56" i="10"/>
  <c r="G57" i="10"/>
  <c r="G58" i="10"/>
  <c r="G59" i="10"/>
  <c r="G61" i="10"/>
  <c r="G62" i="10"/>
  <c r="G63" i="10"/>
  <c r="G64" i="10"/>
  <c r="G65" i="10"/>
  <c r="G66" i="10"/>
  <c r="G67" i="10"/>
  <c r="G68" i="10"/>
  <c r="G33" i="10"/>
  <c r="G60" i="12"/>
  <c r="G61" i="12"/>
  <c r="G62" i="12"/>
  <c r="G63" i="12"/>
  <c r="G64" i="12"/>
  <c r="G65" i="12"/>
  <c r="G66" i="12"/>
  <c r="G67" i="12"/>
  <c r="G68" i="12"/>
  <c r="G69" i="12"/>
  <c r="G70" i="12"/>
  <c r="G71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D88" i="8"/>
  <c r="G89" i="12"/>
  <c r="G90" i="12"/>
  <c r="G91" i="12"/>
  <c r="G92" i="12"/>
  <c r="G93" i="12"/>
  <c r="G94" i="12"/>
  <c r="G95" i="12"/>
  <c r="G96" i="12"/>
  <c r="G97" i="12"/>
  <c r="G98" i="12"/>
  <c r="G59" i="12"/>
  <c r="G20" i="12"/>
  <c r="F113" i="53"/>
  <c r="C41" i="53" s="1"/>
  <c r="F114" i="53"/>
  <c r="C42" i="53" s="1"/>
  <c r="F115" i="53"/>
  <c r="C43" i="53" s="1"/>
  <c r="F116" i="53"/>
  <c r="C44" i="53" s="1"/>
  <c r="F117" i="53"/>
  <c r="C45" i="53" s="1"/>
  <c r="F118" i="53"/>
  <c r="C46" i="53" s="1"/>
  <c r="F119" i="53"/>
  <c r="C47" i="53" s="1"/>
  <c r="F120" i="53"/>
  <c r="C48" i="53" s="1"/>
  <c r="F121" i="53"/>
  <c r="C49" i="53" s="1"/>
  <c r="F122" i="53"/>
  <c r="C50" i="53" s="1"/>
  <c r="F123" i="53"/>
  <c r="C51" i="53" s="1"/>
  <c r="F124" i="53"/>
  <c r="C52" i="53" s="1"/>
  <c r="F125" i="53"/>
  <c r="C53" i="53" s="1"/>
  <c r="F126" i="53"/>
  <c r="C54" i="53" s="1"/>
  <c r="F127" i="53"/>
  <c r="C55" i="53" s="1"/>
  <c r="F128" i="53"/>
  <c r="C56" i="53" s="1"/>
  <c r="F129" i="53"/>
  <c r="C57" i="53" s="1"/>
  <c r="F130" i="53"/>
  <c r="C58" i="53" s="1"/>
  <c r="F131" i="53"/>
  <c r="C59" i="53" s="1"/>
  <c r="F132" i="53"/>
  <c r="C60" i="53" s="1"/>
  <c r="F133" i="53"/>
  <c r="C61" i="53" s="1"/>
  <c r="F134" i="53"/>
  <c r="C62" i="53" s="1"/>
  <c r="F135" i="53"/>
  <c r="C63" i="53" s="1"/>
  <c r="F136" i="53"/>
  <c r="C64" i="53" s="1"/>
  <c r="F137" i="53"/>
  <c r="C65" i="53" s="1"/>
  <c r="F138" i="53"/>
  <c r="C66" i="53" s="1"/>
  <c r="F139" i="53"/>
  <c r="C67" i="53" s="1"/>
  <c r="F140" i="53"/>
  <c r="C68" i="53" s="1"/>
  <c r="F141" i="53"/>
  <c r="C69" i="53" s="1"/>
  <c r="F142" i="53"/>
  <c r="C70" i="53" s="1"/>
  <c r="F143" i="53"/>
  <c r="C71" i="53" s="1"/>
  <c r="F144" i="53"/>
  <c r="C72" i="53" s="1"/>
  <c r="F145" i="53"/>
  <c r="C73" i="53" s="1"/>
  <c r="F147" i="53"/>
  <c r="C75" i="53" s="1"/>
  <c r="F149" i="53"/>
  <c r="C77" i="53" s="1"/>
  <c r="F150" i="53"/>
  <c r="C78" i="53" s="1"/>
  <c r="F151" i="53"/>
  <c r="C79" i="53" s="1"/>
  <c r="F148" i="53"/>
  <c r="C76" i="53" s="1"/>
  <c r="F146" i="53"/>
  <c r="C74" i="53" s="1"/>
  <c r="F97" i="53"/>
  <c r="F98" i="53"/>
  <c r="C26" i="53" s="1"/>
  <c r="F102" i="53"/>
  <c r="C30" i="53" s="1"/>
  <c r="F103" i="53"/>
  <c r="C31" i="53" s="1"/>
  <c r="F104" i="53"/>
  <c r="C32" i="53" s="1"/>
  <c r="F105" i="53"/>
  <c r="C33" i="53" s="1"/>
  <c r="F106" i="53"/>
  <c r="C34" i="53" s="1"/>
  <c r="F107" i="53"/>
  <c r="C35" i="53" s="1"/>
  <c r="F92" i="53"/>
  <c r="A98" i="8"/>
  <c r="B98" i="8"/>
  <c r="D65" i="53" l="1"/>
  <c r="C65" i="68"/>
  <c r="D53" i="53"/>
  <c r="C53" i="68"/>
  <c r="D45" i="53"/>
  <c r="C45" i="68"/>
  <c r="D33" i="53"/>
  <c r="C33" i="68"/>
  <c r="D79" i="53"/>
  <c r="C79" i="68"/>
  <c r="D57" i="53"/>
  <c r="C57" i="68"/>
  <c r="J22" i="68"/>
  <c r="J22" i="53"/>
  <c r="D22" i="68"/>
  <c r="D78" i="53"/>
  <c r="C78" i="68"/>
  <c r="D72" i="53"/>
  <c r="C72" i="68"/>
  <c r="D68" i="53"/>
  <c r="C68" i="68"/>
  <c r="D60" i="53"/>
  <c r="C60" i="68"/>
  <c r="D56" i="53"/>
  <c r="C56" i="68"/>
  <c r="D52" i="53"/>
  <c r="C52" i="68"/>
  <c r="D48" i="53"/>
  <c r="C48" i="68"/>
  <c r="D44" i="53"/>
  <c r="C44" i="68"/>
  <c r="H36" i="53"/>
  <c r="E36" i="68"/>
  <c r="D35" i="53"/>
  <c r="C35" i="68"/>
  <c r="D31" i="53"/>
  <c r="C31" i="68"/>
  <c r="D74" i="53"/>
  <c r="C74" i="68"/>
  <c r="D77" i="53"/>
  <c r="C77" i="68"/>
  <c r="D71" i="53"/>
  <c r="C71" i="68"/>
  <c r="D67" i="53"/>
  <c r="C67" i="68"/>
  <c r="D63" i="53"/>
  <c r="C63" i="68"/>
  <c r="D59" i="53"/>
  <c r="C59" i="68"/>
  <c r="D55" i="53"/>
  <c r="C55" i="68"/>
  <c r="D51" i="53"/>
  <c r="C51" i="68"/>
  <c r="D47" i="53"/>
  <c r="C47" i="68"/>
  <c r="D43" i="53"/>
  <c r="C43" i="68"/>
  <c r="I39" i="53"/>
  <c r="E39" i="68"/>
  <c r="J21" i="68"/>
  <c r="J21" i="53"/>
  <c r="D21" i="68"/>
  <c r="D26" i="53"/>
  <c r="C26" i="68"/>
  <c r="D73" i="53"/>
  <c r="C73" i="68"/>
  <c r="D69" i="53"/>
  <c r="C69" i="68"/>
  <c r="D61" i="53"/>
  <c r="C61" i="68"/>
  <c r="D49" i="53"/>
  <c r="C49" i="68"/>
  <c r="D41" i="53"/>
  <c r="C41" i="68"/>
  <c r="H38" i="53"/>
  <c r="E38" i="68"/>
  <c r="I22" i="53"/>
  <c r="E22" i="68"/>
  <c r="D32" i="53"/>
  <c r="C32" i="68"/>
  <c r="D64" i="53"/>
  <c r="C64" i="68"/>
  <c r="I24" i="68"/>
  <c r="H24" i="68"/>
  <c r="D34" i="53"/>
  <c r="C34" i="68"/>
  <c r="D30" i="53"/>
  <c r="C30" i="68"/>
  <c r="D76" i="53"/>
  <c r="C76" i="68"/>
  <c r="D75" i="53"/>
  <c r="C75" i="68"/>
  <c r="D70" i="53"/>
  <c r="C70" i="68"/>
  <c r="D66" i="53"/>
  <c r="C66" i="68"/>
  <c r="D62" i="53"/>
  <c r="C62" i="68"/>
  <c r="D58" i="53"/>
  <c r="C58" i="68"/>
  <c r="D54" i="53"/>
  <c r="C54" i="68"/>
  <c r="D50" i="53"/>
  <c r="C50" i="68"/>
  <c r="D46" i="53"/>
  <c r="C46" i="68"/>
  <c r="D42" i="53"/>
  <c r="C42" i="68"/>
  <c r="I21" i="53"/>
  <c r="E21" i="68"/>
  <c r="J24" i="68"/>
  <c r="J24" i="53"/>
  <c r="D24" i="68"/>
  <c r="F25" i="15"/>
  <c r="H21" i="53"/>
  <c r="H24" i="53"/>
  <c r="H22" i="53"/>
  <c r="I24" i="53"/>
  <c r="I38" i="53"/>
  <c r="H39" i="53"/>
  <c r="I36" i="53"/>
  <c r="D92" i="8"/>
  <c r="D84" i="8"/>
  <c r="D76" i="8"/>
  <c r="D68" i="8"/>
  <c r="D60" i="8"/>
  <c r="D98" i="8"/>
  <c r="D90" i="8"/>
  <c r="D82" i="8"/>
  <c r="D74" i="8"/>
  <c r="D66" i="8"/>
  <c r="D94" i="8"/>
  <c r="D86" i="8"/>
  <c r="D78" i="8"/>
  <c r="D70" i="8"/>
  <c r="D62" i="8"/>
  <c r="D20" i="8"/>
  <c r="D59" i="8"/>
  <c r="D95" i="8"/>
  <c r="D91" i="8"/>
  <c r="D87" i="8"/>
  <c r="D83" i="8"/>
  <c r="D79" i="8"/>
  <c r="D75" i="8"/>
  <c r="D71" i="8"/>
  <c r="D67" i="8"/>
  <c r="D63" i="8"/>
  <c r="D97" i="8"/>
  <c r="D93" i="8"/>
  <c r="D89" i="8"/>
  <c r="D85" i="8"/>
  <c r="D81" i="8"/>
  <c r="D77" i="8"/>
  <c r="D73" i="8"/>
  <c r="D69" i="8"/>
  <c r="D65" i="8"/>
  <c r="D61" i="8"/>
  <c r="A19" i="9"/>
  <c r="A44" i="9" s="1"/>
  <c r="A91" i="8"/>
  <c r="A91" i="12" s="1"/>
  <c r="B91" i="8"/>
  <c r="B91" i="12" s="1"/>
  <c r="J51" i="68" l="1"/>
  <c r="J51" i="53"/>
  <c r="D51" i="68"/>
  <c r="J67" i="68"/>
  <c r="J67" i="53"/>
  <c r="D67" i="68"/>
  <c r="J31" i="68"/>
  <c r="J31" i="53"/>
  <c r="D31" i="68"/>
  <c r="J48" i="68"/>
  <c r="J48" i="53"/>
  <c r="D48" i="68"/>
  <c r="J68" i="68"/>
  <c r="J68" i="53"/>
  <c r="D68" i="68"/>
  <c r="J50" i="68"/>
  <c r="J50" i="53"/>
  <c r="D50" i="68"/>
  <c r="J66" i="68"/>
  <c r="J66" i="53"/>
  <c r="D66" i="68"/>
  <c r="J32" i="68"/>
  <c r="J32" i="53"/>
  <c r="D32" i="68"/>
  <c r="J49" i="68"/>
  <c r="J49" i="53"/>
  <c r="D49" i="68"/>
  <c r="J26" i="68"/>
  <c r="J26" i="53"/>
  <c r="D26" i="68"/>
  <c r="I21" i="68"/>
  <c r="H21" i="68"/>
  <c r="I22" i="68"/>
  <c r="H22" i="68"/>
  <c r="J47" i="68"/>
  <c r="J47" i="53"/>
  <c r="D47" i="68"/>
  <c r="J55" i="68"/>
  <c r="J55" i="53"/>
  <c r="D55" i="68"/>
  <c r="J63" i="68"/>
  <c r="J63" i="53"/>
  <c r="D63" i="68"/>
  <c r="J71" i="68"/>
  <c r="J71" i="53"/>
  <c r="D71" i="68"/>
  <c r="J74" i="68"/>
  <c r="J74" i="53"/>
  <c r="D74" i="68"/>
  <c r="J35" i="68"/>
  <c r="J35" i="53"/>
  <c r="D35" i="68"/>
  <c r="J44" i="68"/>
  <c r="J44" i="53"/>
  <c r="D44" i="68"/>
  <c r="J52" i="68"/>
  <c r="J52" i="53"/>
  <c r="D52" i="68"/>
  <c r="J60" i="68"/>
  <c r="J60" i="53"/>
  <c r="D60" i="68"/>
  <c r="J72" i="68"/>
  <c r="J72" i="53"/>
  <c r="D72" i="68"/>
  <c r="I38" i="68"/>
  <c r="H38" i="68"/>
  <c r="J43" i="68"/>
  <c r="J43" i="53"/>
  <c r="D43" i="68"/>
  <c r="J59" i="68"/>
  <c r="J59" i="53"/>
  <c r="D59" i="68"/>
  <c r="J77" i="68"/>
  <c r="J77" i="53"/>
  <c r="D77" i="68"/>
  <c r="J56" i="68"/>
  <c r="J56" i="53"/>
  <c r="D56" i="68"/>
  <c r="J78" i="68"/>
  <c r="J78" i="53"/>
  <c r="D78" i="68"/>
  <c r="J42" i="68"/>
  <c r="J42" i="53"/>
  <c r="D42" i="68"/>
  <c r="J58" i="68"/>
  <c r="J58" i="53"/>
  <c r="D58" i="68"/>
  <c r="J75" i="68"/>
  <c r="J75" i="53"/>
  <c r="D75" i="68"/>
  <c r="J30" i="68"/>
  <c r="J30" i="53"/>
  <c r="D30" i="68"/>
  <c r="J69" i="68"/>
  <c r="J69" i="53"/>
  <c r="D69" i="68"/>
  <c r="I39" i="68"/>
  <c r="H39" i="68"/>
  <c r="J57" i="68"/>
  <c r="J57" i="53"/>
  <c r="D57" i="68"/>
  <c r="J33" i="68"/>
  <c r="J33" i="53"/>
  <c r="D33" i="68"/>
  <c r="J53" i="68"/>
  <c r="J53" i="53"/>
  <c r="D53" i="68"/>
  <c r="J46" i="68"/>
  <c r="J46" i="53"/>
  <c r="D46" i="68"/>
  <c r="J54" i="68"/>
  <c r="J54" i="53"/>
  <c r="D54" i="68"/>
  <c r="J62" i="68"/>
  <c r="J62" i="53"/>
  <c r="D62" i="68"/>
  <c r="J70" i="68"/>
  <c r="J70" i="53"/>
  <c r="D70" i="68"/>
  <c r="J76" i="68"/>
  <c r="J76" i="53"/>
  <c r="D76" i="68"/>
  <c r="J34" i="68"/>
  <c r="J34" i="53"/>
  <c r="D34" i="68"/>
  <c r="J64" i="68"/>
  <c r="J64" i="53"/>
  <c r="D64" i="68"/>
  <c r="J41" i="68"/>
  <c r="J41" i="53"/>
  <c r="D41" i="68"/>
  <c r="J61" i="68"/>
  <c r="J61" i="53"/>
  <c r="D61" i="68"/>
  <c r="J73" i="68"/>
  <c r="J73" i="53"/>
  <c r="D73" i="68"/>
  <c r="H36" i="68"/>
  <c r="I36" i="68"/>
  <c r="J79" i="68"/>
  <c r="J79" i="53"/>
  <c r="D79" i="68"/>
  <c r="J45" i="68"/>
  <c r="J45" i="53"/>
  <c r="D45" i="68"/>
  <c r="J65" i="68"/>
  <c r="J65" i="53"/>
  <c r="D65" i="68"/>
  <c r="C45" i="62"/>
  <c r="C53" i="62"/>
  <c r="C46" i="62"/>
  <c r="C54" i="62"/>
  <c r="C49" i="62"/>
  <c r="D42" i="62"/>
  <c r="C50" i="62"/>
  <c r="C55" i="62"/>
  <c r="D54" i="62"/>
  <c r="F54" i="62" s="1"/>
  <c r="D49" i="62"/>
  <c r="F49" i="62" s="1"/>
  <c r="C44" i="62"/>
  <c r="D48" i="62"/>
  <c r="F48" i="62" s="1"/>
  <c r="D47" i="62"/>
  <c r="F47" i="62" s="1"/>
  <c r="C51" i="62"/>
  <c r="D50" i="62"/>
  <c r="F50" i="62" s="1"/>
  <c r="D45" i="62"/>
  <c r="F45" i="62" s="1"/>
  <c r="D44" i="62"/>
  <c r="F44" i="62" s="1"/>
  <c r="D43" i="62"/>
  <c r="F43" i="62" s="1"/>
  <c r="C47" i="62"/>
  <c r="D46" i="62"/>
  <c r="F46" i="62" s="1"/>
  <c r="C52" i="62"/>
  <c r="D55" i="62"/>
  <c r="F55" i="62" s="1"/>
  <c r="C43" i="62"/>
  <c r="D53" i="62"/>
  <c r="F53" i="62" s="1"/>
  <c r="C48" i="62"/>
  <c r="D52" i="62"/>
  <c r="F52" i="62" s="1"/>
  <c r="D51" i="62"/>
  <c r="F51" i="62" s="1"/>
  <c r="C42" i="62"/>
  <c r="C27" i="49"/>
  <c r="C57" i="62" l="1"/>
  <c r="F42" i="62"/>
  <c r="F57" i="62" s="1"/>
  <c r="D17" i="67" s="1"/>
  <c r="D57" i="62"/>
  <c r="C80" i="38" l="1"/>
  <c r="B59" i="8"/>
  <c r="B59" i="12" s="1"/>
  <c r="A59" i="8"/>
  <c r="A59" i="12" s="1"/>
  <c r="C34" i="9"/>
  <c r="Q187" i="6" l="1"/>
  <c r="S187" i="6" s="1"/>
  <c r="Q219" i="6"/>
  <c r="S219" i="6" s="1"/>
  <c r="H26" i="38" l="1"/>
  <c r="J26" i="38" s="1"/>
  <c r="H27" i="38"/>
  <c r="J27" i="38" s="1"/>
  <c r="H20" i="38"/>
  <c r="H21" i="38"/>
  <c r="H23" i="38"/>
  <c r="E28" i="53" l="1"/>
  <c r="E28" i="68" s="1"/>
  <c r="E27" i="53"/>
  <c r="E71" i="53"/>
  <c r="E71" i="68" s="1"/>
  <c r="E72" i="53"/>
  <c r="E72" i="68" s="1"/>
  <c r="E33" i="53"/>
  <c r="E33" i="68" s="1"/>
  <c r="I72" i="68" l="1"/>
  <c r="H72" i="68"/>
  <c r="I71" i="68"/>
  <c r="H71" i="68"/>
  <c r="H27" i="53"/>
  <c r="E27" i="68"/>
  <c r="I33" i="68"/>
  <c r="H33" i="68"/>
  <c r="I28" i="68"/>
  <c r="H28" i="68"/>
  <c r="I28" i="53"/>
  <c r="H28" i="53"/>
  <c r="I27" i="53"/>
  <c r="I72" i="53"/>
  <c r="H72" i="53"/>
  <c r="H33" i="53"/>
  <c r="I33" i="53"/>
  <c r="I71" i="53"/>
  <c r="H71" i="53"/>
  <c r="I27" i="68" l="1"/>
  <c r="H27" i="68"/>
  <c r="E35" i="53"/>
  <c r="E35" i="68" s="1"/>
  <c r="B93" i="8"/>
  <c r="B93" i="12" s="1"/>
  <c r="A93" i="8"/>
  <c r="A93" i="12" s="1"/>
  <c r="H35" i="68" l="1"/>
  <c r="I35" i="68"/>
  <c r="I35" i="53"/>
  <c r="H35" i="53"/>
  <c r="E42" i="53"/>
  <c r="E42" i="68" s="1"/>
  <c r="H342" i="6"/>
  <c r="I342" i="6"/>
  <c r="H50" i="6"/>
  <c r="I50" i="6"/>
  <c r="H42" i="68" l="1"/>
  <c r="I42" i="68"/>
  <c r="H42" i="53"/>
  <c r="I42" i="53"/>
  <c r="Q224" i="6" l="1"/>
  <c r="S224" i="6" s="1"/>
  <c r="Q226" i="6"/>
  <c r="S226" i="6" s="1"/>
  <c r="I267" i="6" l="1"/>
  <c r="I268" i="6" s="1"/>
  <c r="Q279" i="6" l="1"/>
  <c r="S279" i="6" s="1"/>
  <c r="Q225" i="6" l="1"/>
  <c r="S225" i="6" s="1"/>
  <c r="E34" i="53" l="1"/>
  <c r="E34" i="68" s="1"/>
  <c r="H28" i="38"/>
  <c r="J28" i="38" s="1"/>
  <c r="H25" i="38"/>
  <c r="J25" i="38" s="1"/>
  <c r="B74" i="38"/>
  <c r="B77" i="38"/>
  <c r="B78" i="38"/>
  <c r="B75" i="38"/>
  <c r="B73" i="38"/>
  <c r="B71" i="38"/>
  <c r="B72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19" i="38"/>
  <c r="I34" i="68" l="1"/>
  <c r="H34" i="68"/>
  <c r="H34" i="53"/>
  <c r="I34" i="53"/>
  <c r="E76" i="53"/>
  <c r="E76" i="68" s="1"/>
  <c r="E74" i="53"/>
  <c r="E74" i="68" s="1"/>
  <c r="A97" i="8"/>
  <c r="B97" i="8"/>
  <c r="B97" i="12" s="1"/>
  <c r="A95" i="8"/>
  <c r="A95" i="12" s="1"/>
  <c r="B95" i="8"/>
  <c r="B95" i="12" s="1"/>
  <c r="A96" i="8"/>
  <c r="A96" i="12" s="1"/>
  <c r="B96" i="8"/>
  <c r="B96" i="12" s="1"/>
  <c r="B98" i="12"/>
  <c r="A74" i="8"/>
  <c r="B74" i="8"/>
  <c r="B74" i="12" s="1"/>
  <c r="A75" i="8"/>
  <c r="B75" i="8"/>
  <c r="B75" i="12" s="1"/>
  <c r="A76" i="8"/>
  <c r="B76" i="8"/>
  <c r="B76" i="12" s="1"/>
  <c r="A77" i="8"/>
  <c r="B77" i="8"/>
  <c r="B77" i="12" s="1"/>
  <c r="A78" i="8"/>
  <c r="B78" i="8"/>
  <c r="B78" i="12" s="1"/>
  <c r="A79" i="8"/>
  <c r="B79" i="8"/>
  <c r="B79" i="12" s="1"/>
  <c r="A80" i="8"/>
  <c r="B80" i="8"/>
  <c r="B80" i="12" s="1"/>
  <c r="A81" i="8"/>
  <c r="A81" i="12" s="1"/>
  <c r="B81" i="8"/>
  <c r="B81" i="12" s="1"/>
  <c r="A82" i="8"/>
  <c r="B82" i="8"/>
  <c r="B82" i="12" s="1"/>
  <c r="A83" i="8"/>
  <c r="B83" i="8"/>
  <c r="B83" i="12" s="1"/>
  <c r="A84" i="8"/>
  <c r="B84" i="8"/>
  <c r="B84" i="12" s="1"/>
  <c r="A85" i="8"/>
  <c r="B85" i="8"/>
  <c r="B85" i="12" s="1"/>
  <c r="A86" i="8"/>
  <c r="B86" i="8"/>
  <c r="B86" i="12" s="1"/>
  <c r="A87" i="8"/>
  <c r="B87" i="8"/>
  <c r="B87" i="12" s="1"/>
  <c r="A88" i="8"/>
  <c r="B88" i="8"/>
  <c r="B88" i="12" s="1"/>
  <c r="A89" i="8"/>
  <c r="B89" i="8"/>
  <c r="B89" i="12" s="1"/>
  <c r="A90" i="8"/>
  <c r="B90" i="8"/>
  <c r="B90" i="12" s="1"/>
  <c r="A92" i="8"/>
  <c r="B92" i="8"/>
  <c r="B92" i="12" s="1"/>
  <c r="A94" i="8"/>
  <c r="B94" i="8"/>
  <c r="B94" i="12" s="1"/>
  <c r="A61" i="8"/>
  <c r="B61" i="8"/>
  <c r="B61" i="12" s="1"/>
  <c r="A62" i="8"/>
  <c r="B62" i="8"/>
  <c r="B62" i="12" s="1"/>
  <c r="A63" i="8"/>
  <c r="B63" i="8"/>
  <c r="B63" i="12" s="1"/>
  <c r="A64" i="8"/>
  <c r="B64" i="8"/>
  <c r="B64" i="12" s="1"/>
  <c r="A65" i="8"/>
  <c r="B65" i="8"/>
  <c r="B65" i="12" s="1"/>
  <c r="A66" i="8"/>
  <c r="B66" i="8"/>
  <c r="B66" i="12" s="1"/>
  <c r="A67" i="8"/>
  <c r="B67" i="8"/>
  <c r="B67" i="12" s="1"/>
  <c r="A68" i="8"/>
  <c r="B68" i="8"/>
  <c r="B68" i="12" s="1"/>
  <c r="A69" i="8"/>
  <c r="B69" i="8"/>
  <c r="B69" i="12" s="1"/>
  <c r="A70" i="8"/>
  <c r="B70" i="8"/>
  <c r="B70" i="12" s="1"/>
  <c r="A71" i="8"/>
  <c r="B71" i="8"/>
  <c r="B71" i="12" s="1"/>
  <c r="A72" i="8"/>
  <c r="B72" i="8"/>
  <c r="B72" i="12" s="1"/>
  <c r="A73" i="8"/>
  <c r="B73" i="8"/>
  <c r="B73" i="12" s="1"/>
  <c r="B60" i="8"/>
  <c r="E29" i="53"/>
  <c r="E29" i="68" s="1"/>
  <c r="E30" i="53"/>
  <c r="E30" i="68" s="1"/>
  <c r="I29" i="68" l="1"/>
  <c r="H29" i="68"/>
  <c r="H76" i="68"/>
  <c r="I76" i="68"/>
  <c r="I30" i="68"/>
  <c r="H30" i="68"/>
  <c r="H74" i="68"/>
  <c r="I74" i="68"/>
  <c r="H29" i="53"/>
  <c r="I29" i="53"/>
  <c r="H74" i="53"/>
  <c r="I74" i="53"/>
  <c r="I76" i="53"/>
  <c r="H76" i="53"/>
  <c r="I30" i="53"/>
  <c r="H30" i="53"/>
  <c r="A76" i="12"/>
  <c r="A74" i="12"/>
  <c r="E31" i="53"/>
  <c r="E31" i="68" s="1"/>
  <c r="A97" i="12"/>
  <c r="A98" i="12"/>
  <c r="E41" i="53"/>
  <c r="E41" i="68" s="1"/>
  <c r="E37" i="53"/>
  <c r="E37" i="68" s="1"/>
  <c r="E32" i="53"/>
  <c r="E32" i="68" s="1"/>
  <c r="A72" i="12"/>
  <c r="A68" i="12"/>
  <c r="A66" i="12"/>
  <c r="A62" i="12"/>
  <c r="A94" i="12"/>
  <c r="A88" i="12"/>
  <c r="A86" i="12"/>
  <c r="A82" i="12"/>
  <c r="A80" i="12"/>
  <c r="A73" i="12"/>
  <c r="A71" i="12"/>
  <c r="A69" i="12"/>
  <c r="A67" i="12"/>
  <c r="A65" i="12"/>
  <c r="A63" i="12"/>
  <c r="A61" i="12"/>
  <c r="A92" i="12"/>
  <c r="A89" i="12"/>
  <c r="A87" i="12"/>
  <c r="A85" i="12"/>
  <c r="A83" i="12"/>
  <c r="A79" i="12"/>
  <c r="A77" i="12"/>
  <c r="A75" i="12"/>
  <c r="E48" i="53"/>
  <c r="E48" i="68" s="1"/>
  <c r="E59" i="53"/>
  <c r="E59" i="68" s="1"/>
  <c r="E63" i="53"/>
  <c r="E63" i="68" s="1"/>
  <c r="E56" i="53"/>
  <c r="E56" i="68" s="1"/>
  <c r="E67" i="53"/>
  <c r="E67" i="68" s="1"/>
  <c r="A70" i="12"/>
  <c r="A64" i="12"/>
  <c r="A90" i="12"/>
  <c r="A84" i="12"/>
  <c r="A78" i="12"/>
  <c r="E46" i="53"/>
  <c r="E46" i="68" s="1"/>
  <c r="E50" i="53"/>
  <c r="E50" i="68" s="1"/>
  <c r="E54" i="53"/>
  <c r="E54" i="68" s="1"/>
  <c r="E57" i="53"/>
  <c r="E57" i="68" s="1"/>
  <c r="E64" i="53"/>
  <c r="E64" i="68" s="1"/>
  <c r="E78" i="53"/>
  <c r="E78" i="68" s="1"/>
  <c r="E58" i="53"/>
  <c r="E58" i="68" s="1"/>
  <c r="E62" i="53"/>
  <c r="E62" i="68" s="1"/>
  <c r="E69" i="53"/>
  <c r="E69" i="68" s="1"/>
  <c r="F40" i="49"/>
  <c r="H40" i="49" s="1"/>
  <c r="I54" i="68" l="1"/>
  <c r="H54" i="68"/>
  <c r="I78" i="68"/>
  <c r="I84" i="68" s="1"/>
  <c r="H78" i="68"/>
  <c r="I56" i="68"/>
  <c r="H56" i="68"/>
  <c r="I69" i="68"/>
  <c r="H69" i="68"/>
  <c r="H64" i="68"/>
  <c r="I64" i="68"/>
  <c r="H46" i="68"/>
  <c r="I46" i="68"/>
  <c r="H63" i="68"/>
  <c r="I63" i="68"/>
  <c r="I37" i="68"/>
  <c r="H37" i="68"/>
  <c r="H31" i="68"/>
  <c r="I31" i="68"/>
  <c r="H58" i="68"/>
  <c r="I58" i="68"/>
  <c r="I50" i="68"/>
  <c r="H50" i="68"/>
  <c r="H32" i="68"/>
  <c r="I32" i="68"/>
  <c r="H62" i="68"/>
  <c r="I62" i="68"/>
  <c r="H57" i="68"/>
  <c r="I57" i="68"/>
  <c r="H59" i="68"/>
  <c r="I59" i="68"/>
  <c r="I41" i="68"/>
  <c r="H41" i="68"/>
  <c r="H67" i="68"/>
  <c r="I67" i="68"/>
  <c r="H48" i="68"/>
  <c r="I48" i="68"/>
  <c r="H78" i="53"/>
  <c r="I78" i="53"/>
  <c r="I84" i="53" s="1"/>
  <c r="H50" i="53"/>
  <c r="I50" i="53"/>
  <c r="I56" i="53"/>
  <c r="H56" i="53"/>
  <c r="I48" i="53"/>
  <c r="H48" i="53"/>
  <c r="H41" i="53"/>
  <c r="I41" i="53"/>
  <c r="H62" i="53"/>
  <c r="I62" i="53"/>
  <c r="I64" i="53"/>
  <c r="H64" i="53"/>
  <c r="H46" i="53"/>
  <c r="I46" i="53"/>
  <c r="H32" i="53"/>
  <c r="I32" i="53"/>
  <c r="I31" i="53"/>
  <c r="H31" i="53"/>
  <c r="H58" i="53"/>
  <c r="I58" i="53"/>
  <c r="H57" i="53"/>
  <c r="I57" i="53"/>
  <c r="I63" i="53"/>
  <c r="H63" i="53"/>
  <c r="H69" i="53"/>
  <c r="I69" i="53"/>
  <c r="H54" i="53"/>
  <c r="I54" i="53"/>
  <c r="H67" i="53"/>
  <c r="I67" i="53"/>
  <c r="H59" i="53"/>
  <c r="I59" i="53"/>
  <c r="H37" i="53"/>
  <c r="I37" i="53"/>
  <c r="E47" i="53"/>
  <c r="E47" i="68" s="1"/>
  <c r="E65" i="53"/>
  <c r="E65" i="68" s="1"/>
  <c r="E79" i="53"/>
  <c r="E40" i="53"/>
  <c r="E40" i="68" s="1"/>
  <c r="E55" i="53"/>
  <c r="E55" i="68" s="1"/>
  <c r="E73" i="53"/>
  <c r="E73" i="68" s="1"/>
  <c r="E51" i="53"/>
  <c r="E51" i="68" s="1"/>
  <c r="E53" i="53"/>
  <c r="E53" i="68" s="1"/>
  <c r="E68" i="53"/>
  <c r="E68" i="68" s="1"/>
  <c r="G40" i="49"/>
  <c r="Q227" i="6"/>
  <c r="S227" i="6" s="1"/>
  <c r="Q228" i="6"/>
  <c r="S228" i="6" s="1"/>
  <c r="Q229" i="6"/>
  <c r="S229" i="6" s="1"/>
  <c r="Q230" i="6"/>
  <c r="S230" i="6" s="1"/>
  <c r="Q231" i="6"/>
  <c r="S231" i="6" s="1"/>
  <c r="I53" i="68" l="1"/>
  <c r="H53" i="68"/>
  <c r="H79" i="53"/>
  <c r="E79" i="68"/>
  <c r="I73" i="68"/>
  <c r="H73" i="68"/>
  <c r="H65" i="68"/>
  <c r="I65" i="68"/>
  <c r="H40" i="68"/>
  <c r="I40" i="68"/>
  <c r="I51" i="68"/>
  <c r="H51" i="68"/>
  <c r="H68" i="68"/>
  <c r="I68" i="68"/>
  <c r="H55" i="68"/>
  <c r="I55" i="68"/>
  <c r="H47" i="68"/>
  <c r="I47" i="68"/>
  <c r="H51" i="53"/>
  <c r="I51" i="53"/>
  <c r="H40" i="53"/>
  <c r="I40" i="53"/>
  <c r="I68" i="53"/>
  <c r="H68" i="53"/>
  <c r="H73" i="53"/>
  <c r="I73" i="53"/>
  <c r="H65" i="53"/>
  <c r="I65" i="53"/>
  <c r="I55" i="53"/>
  <c r="H55" i="53"/>
  <c r="I47" i="53"/>
  <c r="H47" i="53"/>
  <c r="H53" i="53"/>
  <c r="I53" i="53"/>
  <c r="E66" i="53"/>
  <c r="E66" i="68" s="1"/>
  <c r="E75" i="53"/>
  <c r="E75" i="68" s="1"/>
  <c r="E60" i="53"/>
  <c r="E60" i="68" s="1"/>
  <c r="E70" i="53"/>
  <c r="E70" i="68" s="1"/>
  <c r="E61" i="53"/>
  <c r="E61" i="68" s="1"/>
  <c r="E52" i="53"/>
  <c r="E52" i="68" s="1"/>
  <c r="E45" i="53"/>
  <c r="E45" i="68" s="1"/>
  <c r="E49" i="53"/>
  <c r="E49" i="68" s="1"/>
  <c r="I75" i="68" l="1"/>
  <c r="H75" i="68"/>
  <c r="I61" i="68"/>
  <c r="H61" i="68"/>
  <c r="I49" i="68"/>
  <c r="H49" i="68"/>
  <c r="I70" i="68"/>
  <c r="H70" i="68"/>
  <c r="I52" i="68"/>
  <c r="H52" i="68"/>
  <c r="I79" i="68"/>
  <c r="H79" i="68"/>
  <c r="H66" i="68"/>
  <c r="I66" i="68"/>
  <c r="I45" i="68"/>
  <c r="H45" i="68"/>
  <c r="I60" i="68"/>
  <c r="H60" i="68"/>
  <c r="H66" i="53"/>
  <c r="I66" i="53"/>
  <c r="H45" i="53"/>
  <c r="I45" i="53"/>
  <c r="H61" i="53"/>
  <c r="I61" i="53"/>
  <c r="H49" i="53"/>
  <c r="I49" i="53"/>
  <c r="I60" i="53"/>
  <c r="H60" i="53"/>
  <c r="I52" i="53"/>
  <c r="H52" i="53"/>
  <c r="H70" i="53"/>
  <c r="I70" i="53"/>
  <c r="H75" i="53"/>
  <c r="I75" i="53"/>
  <c r="H24" i="38"/>
  <c r="J24" i="38" s="1"/>
  <c r="G81" i="53" l="1"/>
  <c r="P342" i="6" l="1"/>
  <c r="G342" i="6"/>
  <c r="J342" i="6"/>
  <c r="K342" i="6"/>
  <c r="L342" i="6"/>
  <c r="M342" i="6"/>
  <c r="N342" i="6"/>
  <c r="O342" i="6"/>
  <c r="E6" i="54" l="1"/>
  <c r="F15" i="54" l="1"/>
  <c r="G15" i="54" s="1"/>
  <c r="D6" i="53" l="1"/>
  <c r="E153" i="53"/>
  <c r="C153" i="53"/>
  <c r="D153" i="53"/>
  <c r="C20" i="53" l="1"/>
  <c r="C25" i="53"/>
  <c r="A60" i="8"/>
  <c r="B20" i="8"/>
  <c r="A20" i="8"/>
  <c r="A99" i="8"/>
  <c r="D7" i="49"/>
  <c r="Q269" i="6"/>
  <c r="S269" i="6" s="1"/>
  <c r="Q270" i="6"/>
  <c r="S270" i="6" s="1"/>
  <c r="O267" i="6"/>
  <c r="O268" i="6" s="1"/>
  <c r="O50" i="6"/>
  <c r="Q343" i="6"/>
  <c r="S343" i="6" s="1"/>
  <c r="Q345" i="6"/>
  <c r="Q340" i="6"/>
  <c r="Q339" i="6"/>
  <c r="Q337" i="6"/>
  <c r="Q336" i="6"/>
  <c r="Q335" i="6"/>
  <c r="Q334" i="6"/>
  <c r="Q333" i="6"/>
  <c r="Q332" i="6"/>
  <c r="Q331" i="6"/>
  <c r="Q330" i="6"/>
  <c r="Q329" i="6"/>
  <c r="Q328" i="6"/>
  <c r="Q327" i="6"/>
  <c r="Q326" i="6"/>
  <c r="Q325" i="6"/>
  <c r="Q308" i="6"/>
  <c r="Q307" i="6"/>
  <c r="Q306" i="6"/>
  <c r="Q305" i="6"/>
  <c r="Q304" i="6"/>
  <c r="Q303" i="6"/>
  <c r="Q302" i="6"/>
  <c r="Q301" i="6"/>
  <c r="Q300" i="6"/>
  <c r="Q299" i="6"/>
  <c r="Q298" i="6"/>
  <c r="Q297" i="6"/>
  <c r="Q296" i="6"/>
  <c r="Q295" i="6"/>
  <c r="Q294" i="6"/>
  <c r="Q293" i="6"/>
  <c r="Q292" i="6"/>
  <c r="Q291" i="6"/>
  <c r="Q290" i="6"/>
  <c r="Q289" i="6"/>
  <c r="Q288" i="6"/>
  <c r="Q287" i="6"/>
  <c r="Q286" i="6"/>
  <c r="Q285" i="6"/>
  <c r="Q284" i="6"/>
  <c r="Q283" i="6"/>
  <c r="Q282" i="6"/>
  <c r="Q281" i="6"/>
  <c r="Q280" i="6"/>
  <c r="Q221" i="6"/>
  <c r="Q220" i="6"/>
  <c r="Q218" i="6"/>
  <c r="Q217" i="6"/>
  <c r="Q216" i="6"/>
  <c r="Q215" i="6"/>
  <c r="Q214" i="6"/>
  <c r="Q212" i="6"/>
  <c r="R212" i="6" s="1"/>
  <c r="Q210" i="6"/>
  <c r="Q209" i="6"/>
  <c r="Q208" i="6"/>
  <c r="Q207" i="6"/>
  <c r="Q206" i="6"/>
  <c r="Q205" i="6"/>
  <c r="Q204" i="6"/>
  <c r="Q203" i="6"/>
  <c r="Q202" i="6"/>
  <c r="Q201" i="6"/>
  <c r="Q200" i="6"/>
  <c r="Q199" i="6"/>
  <c r="Q198" i="6"/>
  <c r="Q197" i="6"/>
  <c r="Q196" i="6"/>
  <c r="Q195" i="6"/>
  <c r="Q194" i="6"/>
  <c r="Q193" i="6"/>
  <c r="Q192" i="6"/>
  <c r="Q191" i="6"/>
  <c r="Q190" i="6"/>
  <c r="Q189" i="6"/>
  <c r="Q188" i="6"/>
  <c r="Q186" i="6"/>
  <c r="Q185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Q162" i="6"/>
  <c r="Q161" i="6"/>
  <c r="Q160" i="6"/>
  <c r="Q159" i="6"/>
  <c r="Q158" i="6"/>
  <c r="Q157" i="6"/>
  <c r="Q156" i="6"/>
  <c r="Q155" i="6"/>
  <c r="Q154" i="6"/>
  <c r="Q153" i="6"/>
  <c r="Q152" i="6"/>
  <c r="Q150" i="6"/>
  <c r="Q149" i="6"/>
  <c r="Q148" i="6"/>
  <c r="Q147" i="6"/>
  <c r="Q146" i="6"/>
  <c r="R146" i="6" s="1"/>
  <c r="Q145" i="6"/>
  <c r="Q144" i="6"/>
  <c r="Q143" i="6"/>
  <c r="Q142" i="6"/>
  <c r="Q141" i="6"/>
  <c r="Q140" i="6"/>
  <c r="Q139" i="6"/>
  <c r="Q138" i="6"/>
  <c r="Q137" i="6"/>
  <c r="Q136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Q113" i="6"/>
  <c r="Q112" i="6"/>
  <c r="Q111" i="6"/>
  <c r="Q110" i="6"/>
  <c r="Q109" i="6"/>
  <c r="Q108" i="6"/>
  <c r="Q107" i="6"/>
  <c r="Q106" i="6"/>
  <c r="Q105" i="6"/>
  <c r="Q104" i="6"/>
  <c r="Q101" i="6"/>
  <c r="Q100" i="6"/>
  <c r="Q99" i="6"/>
  <c r="Q98" i="6"/>
  <c r="Q97" i="6"/>
  <c r="Q96" i="6"/>
  <c r="Q95" i="6"/>
  <c r="Q94" i="6"/>
  <c r="Q92" i="6"/>
  <c r="Q91" i="6"/>
  <c r="Q90" i="6"/>
  <c r="Q89" i="6"/>
  <c r="Q88" i="6"/>
  <c r="Q87" i="6"/>
  <c r="Q86" i="6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12" i="6"/>
  <c r="D25" i="53" l="1"/>
  <c r="C25" i="68"/>
  <c r="D20" i="53"/>
  <c r="C20" i="68"/>
  <c r="C81" i="68" s="1"/>
  <c r="C81" i="53"/>
  <c r="J28" i="12"/>
  <c r="J54" i="12"/>
  <c r="J23" i="12"/>
  <c r="J49" i="12"/>
  <c r="J30" i="12"/>
  <c r="J39" i="12"/>
  <c r="J37" i="12"/>
  <c r="J21" i="12"/>
  <c r="J24" i="12"/>
  <c r="J46" i="12"/>
  <c r="J35" i="12"/>
  <c r="J44" i="12"/>
  <c r="J57" i="12"/>
  <c r="J26" i="12"/>
  <c r="J52" i="12"/>
  <c r="J33" i="12"/>
  <c r="J42" i="12"/>
  <c r="J45" i="12"/>
  <c r="J58" i="12"/>
  <c r="J31" i="12"/>
  <c r="J40" i="12"/>
  <c r="J38" i="12"/>
  <c r="J22" i="12"/>
  <c r="J48" i="12"/>
  <c r="J29" i="12"/>
  <c r="J55" i="12"/>
  <c r="J36" i="12"/>
  <c r="J32" i="12"/>
  <c r="J41" i="12"/>
  <c r="J27" i="12"/>
  <c r="J53" i="12"/>
  <c r="J34" i="12"/>
  <c r="J43" i="12"/>
  <c r="J25" i="12"/>
  <c r="J51" i="12"/>
  <c r="J50" i="12"/>
  <c r="J47" i="12"/>
  <c r="J91" i="12"/>
  <c r="J59" i="12"/>
  <c r="J93" i="12"/>
  <c r="J95" i="12"/>
  <c r="J81" i="12"/>
  <c r="J96" i="12"/>
  <c r="J67" i="12"/>
  <c r="J75" i="12"/>
  <c r="J77" i="12"/>
  <c r="J86" i="12"/>
  <c r="J80" i="12"/>
  <c r="J69" i="12"/>
  <c r="J70" i="12"/>
  <c r="J73" i="12"/>
  <c r="J63" i="12"/>
  <c r="J90" i="12"/>
  <c r="J89" i="12"/>
  <c r="J83" i="12"/>
  <c r="J64" i="12"/>
  <c r="J92" i="12"/>
  <c r="J78" i="12"/>
  <c r="J74" i="12"/>
  <c r="J94" i="12"/>
  <c r="J61" i="12"/>
  <c r="J87" i="12"/>
  <c r="J66" i="12"/>
  <c r="J98" i="12"/>
  <c r="J82" i="12"/>
  <c r="J79" i="12"/>
  <c r="J88" i="12"/>
  <c r="J72" i="12"/>
  <c r="J84" i="12"/>
  <c r="J97" i="12"/>
  <c r="J68" i="12"/>
  <c r="J76" i="12"/>
  <c r="J71" i="12"/>
  <c r="J85" i="12"/>
  <c r="J65" i="12"/>
  <c r="A60" i="12"/>
  <c r="F153" i="53"/>
  <c r="I79" i="53"/>
  <c r="R196" i="6"/>
  <c r="P267" i="6"/>
  <c r="P268" i="6" s="1"/>
  <c r="P50" i="6"/>
  <c r="J20" i="68" l="1"/>
  <c r="J20" i="53"/>
  <c r="D20" i="68"/>
  <c r="D81" i="68" s="1"/>
  <c r="D81" i="53"/>
  <c r="J25" i="68"/>
  <c r="J25" i="53"/>
  <c r="D25" i="68"/>
  <c r="N267" i="6"/>
  <c r="N268" i="6" s="1"/>
  <c r="N50" i="6"/>
  <c r="S77" i="6" l="1"/>
  <c r="S112" i="6"/>
  <c r="S100" i="6"/>
  <c r="S64" i="6"/>
  <c r="Q346" i="6" l="1"/>
  <c r="Q344" i="6" l="1"/>
  <c r="E342" i="6"/>
  <c r="F342" i="6"/>
  <c r="Q338" i="6"/>
  <c r="Q342" i="6" l="1"/>
  <c r="D342" i="6"/>
  <c r="Q213" i="6"/>
  <c r="Q271" i="6"/>
  <c r="Q151" i="6"/>
  <c r="Q102" i="6"/>
  <c r="Q54" i="6"/>
  <c r="H19" i="38" l="1"/>
  <c r="H80" i="38" s="1"/>
  <c r="J267" i="6" l="1"/>
  <c r="J268" i="6" s="1"/>
  <c r="F267" i="6"/>
  <c r="F268" i="6" s="1"/>
  <c r="E267" i="6"/>
  <c r="E268" i="6" s="1"/>
  <c r="D267" i="6"/>
  <c r="J50" i="6"/>
  <c r="G50" i="6"/>
  <c r="F50" i="6"/>
  <c r="E50" i="6"/>
  <c r="D50" i="6"/>
  <c r="S345" i="6"/>
  <c r="S346" i="6"/>
  <c r="S334" i="6"/>
  <c r="S336" i="6"/>
  <c r="S338" i="6"/>
  <c r="S301" i="6"/>
  <c r="S297" i="6"/>
  <c r="S291" i="6"/>
  <c r="S293" i="6"/>
  <c r="S295" i="6"/>
  <c r="S298" i="6"/>
  <c r="S57" i="6"/>
  <c r="S59" i="6"/>
  <c r="S60" i="6"/>
  <c r="S168" i="6"/>
  <c r="S102" i="6"/>
  <c r="M267" i="6"/>
  <c r="M268" i="6" s="1"/>
  <c r="L267" i="6"/>
  <c r="L268" i="6" s="1"/>
  <c r="M50" i="6"/>
  <c r="L50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31" i="6"/>
  <c r="S32" i="6"/>
  <c r="S33" i="6"/>
  <c r="S34" i="6"/>
  <c r="S35" i="6"/>
  <c r="S36" i="6"/>
  <c r="S37" i="6"/>
  <c r="S45" i="6"/>
  <c r="S46" i="6"/>
  <c r="S47" i="6"/>
  <c r="S48" i="6"/>
  <c r="S39" i="6"/>
  <c r="S40" i="6"/>
  <c r="S41" i="6"/>
  <c r="S42" i="6"/>
  <c r="S43" i="6"/>
  <c r="S44" i="6"/>
  <c r="S153" i="6"/>
  <c r="S154" i="6"/>
  <c r="S108" i="6"/>
  <c r="S109" i="6"/>
  <c r="S171" i="6"/>
  <c r="S172" i="6"/>
  <c r="S173" i="6"/>
  <c r="S174" i="6"/>
  <c r="S175" i="6"/>
  <c r="S176" i="6"/>
  <c r="S73" i="6"/>
  <c r="S74" i="6"/>
  <c r="S75" i="6"/>
  <c r="S188" i="6"/>
  <c r="S194" i="6"/>
  <c r="S218" i="6"/>
  <c r="S170" i="6"/>
  <c r="S111" i="6"/>
  <c r="S213" i="6"/>
  <c r="S214" i="6"/>
  <c r="S161" i="6"/>
  <c r="S162" i="6"/>
  <c r="S163" i="6"/>
  <c r="S101" i="6"/>
  <c r="S104" i="6"/>
  <c r="S105" i="6"/>
  <c r="S106" i="6"/>
  <c r="S97" i="6"/>
  <c r="S98" i="6"/>
  <c r="S99" i="6"/>
  <c r="S94" i="6"/>
  <c r="S95" i="6"/>
  <c r="S96" i="6"/>
  <c r="S116" i="6"/>
  <c r="S118" i="6"/>
  <c r="S119" i="6"/>
  <c r="S164" i="6"/>
  <c r="S201" i="6"/>
  <c r="S205" i="6"/>
  <c r="S117" i="6"/>
  <c r="S113" i="6"/>
  <c r="S114" i="6"/>
  <c r="S115" i="6"/>
  <c r="S78" i="6"/>
  <c r="S79" i="6"/>
  <c r="S90" i="6"/>
  <c r="S82" i="6"/>
  <c r="S83" i="6"/>
  <c r="S84" i="6"/>
  <c r="S85" i="6"/>
  <c r="S87" i="6"/>
  <c r="S88" i="6"/>
  <c r="S89" i="6"/>
  <c r="S91" i="6"/>
  <c r="S92" i="6"/>
  <c r="S217" i="6"/>
  <c r="S62" i="6"/>
  <c r="S65" i="6"/>
  <c r="S66" i="6"/>
  <c r="S207" i="6"/>
  <c r="S151" i="6"/>
  <c r="S149" i="6"/>
  <c r="S178" i="6"/>
  <c r="R179" i="6"/>
  <c r="S179" i="6" s="1"/>
  <c r="S180" i="6"/>
  <c r="S202" i="6"/>
  <c r="S150" i="6"/>
  <c r="S121" i="6"/>
  <c r="S122" i="6"/>
  <c r="S123" i="6"/>
  <c r="S145" i="6"/>
  <c r="S165" i="6"/>
  <c r="S220" i="6"/>
  <c r="S125" i="6"/>
  <c r="S126" i="6"/>
  <c r="S127" i="6"/>
  <c r="S128" i="6"/>
  <c r="S129" i="6"/>
  <c r="S136" i="6"/>
  <c r="S137" i="6"/>
  <c r="S138" i="6"/>
  <c r="S139" i="6"/>
  <c r="S140" i="6"/>
  <c r="S146" i="6"/>
  <c r="S147" i="6"/>
  <c r="S148" i="6"/>
  <c r="S130" i="6"/>
  <c r="S131" i="6"/>
  <c r="S132" i="6"/>
  <c r="S133" i="6"/>
  <c r="S134" i="6"/>
  <c r="S135" i="6"/>
  <c r="S67" i="6"/>
  <c r="S68" i="6"/>
  <c r="S69" i="6"/>
  <c r="S70" i="6"/>
  <c r="S71" i="6"/>
  <c r="S76" i="6"/>
  <c r="S80" i="6"/>
  <c r="S72" i="6"/>
  <c r="S210" i="6"/>
  <c r="S58" i="6"/>
  <c r="S61" i="6"/>
  <c r="S63" i="6"/>
  <c r="S166" i="6"/>
  <c r="S167" i="6"/>
  <c r="S189" i="6"/>
  <c r="S190" i="6"/>
  <c r="S191" i="6"/>
  <c r="S192" i="6"/>
  <c r="S182" i="6"/>
  <c r="S183" i="6"/>
  <c r="S157" i="6"/>
  <c r="S158" i="6"/>
  <c r="S193" i="6"/>
  <c r="S195" i="6"/>
  <c r="S196" i="6"/>
  <c r="S197" i="6"/>
  <c r="S198" i="6"/>
  <c r="S199" i="6"/>
  <c r="S200" i="6"/>
  <c r="S212" i="6"/>
  <c r="S208" i="6"/>
  <c r="S209" i="6"/>
  <c r="S159" i="6"/>
  <c r="S160" i="6"/>
  <c r="S143" i="6"/>
  <c r="S144" i="6"/>
  <c r="S169" i="6"/>
  <c r="S204" i="6"/>
  <c r="S215" i="6"/>
  <c r="S216" i="6"/>
  <c r="S221" i="6"/>
  <c r="S185" i="6"/>
  <c r="S184" i="6"/>
  <c r="S186" i="6"/>
  <c r="S280" i="6"/>
  <c r="S283" i="6"/>
  <c r="S281" i="6"/>
  <c r="S282" i="6"/>
  <c r="S284" i="6"/>
  <c r="S286" i="6"/>
  <c r="S285" i="6"/>
  <c r="S287" i="6"/>
  <c r="S288" i="6"/>
  <c r="S289" i="6"/>
  <c r="S290" i="6"/>
  <c r="S296" i="6"/>
  <c r="S333" i="6"/>
  <c r="S335" i="6"/>
  <c r="S337" i="6"/>
  <c r="S339" i="6"/>
  <c r="S340" i="6"/>
  <c r="S331" i="6"/>
  <c r="S332" i="6"/>
  <c r="S302" i="6"/>
  <c r="S303" i="6"/>
  <c r="S305" i="6"/>
  <c r="S306" i="6"/>
  <c r="S307" i="6"/>
  <c r="S308" i="6"/>
  <c r="S325" i="6"/>
  <c r="S327" i="6"/>
  <c r="S328" i="6"/>
  <c r="S329" i="6"/>
  <c r="S330" i="6"/>
  <c r="S292" i="6"/>
  <c r="S294" i="6"/>
  <c r="S299" i="6"/>
  <c r="S300" i="6"/>
  <c r="S304" i="6"/>
  <c r="R181" i="6"/>
  <c r="S181" i="6" s="1"/>
  <c r="R177" i="6"/>
  <c r="S177" i="6" s="1"/>
  <c r="R155" i="6"/>
  <c r="S155" i="6" s="1"/>
  <c r="R156" i="6"/>
  <c r="S156" i="6" s="1"/>
  <c r="R141" i="6"/>
  <c r="R142" i="6"/>
  <c r="S344" i="6"/>
  <c r="S29" i="6"/>
  <c r="S30" i="6"/>
  <c r="S271" i="6"/>
  <c r="J20" i="38"/>
  <c r="K267" i="6"/>
  <c r="K268" i="6" s="1"/>
  <c r="K50" i="6"/>
  <c r="S326" i="6"/>
  <c r="J21" i="38"/>
  <c r="J23" i="38"/>
  <c r="S152" i="6"/>
  <c r="S203" i="6"/>
  <c r="S206" i="6"/>
  <c r="S52" i="6"/>
  <c r="S38" i="6"/>
  <c r="R50" i="6"/>
  <c r="B19" i="9"/>
  <c r="B44" i="9" s="1"/>
  <c r="D7" i="9"/>
  <c r="C59" i="9"/>
  <c r="D34" i="9"/>
  <c r="D113" i="10"/>
  <c r="E113" i="10"/>
  <c r="C113" i="10"/>
  <c r="D6" i="10"/>
  <c r="A20" i="12"/>
  <c r="J20" i="12" s="1"/>
  <c r="D7" i="8"/>
  <c r="C100" i="8"/>
  <c r="B60" i="12"/>
  <c r="B20" i="12"/>
  <c r="D7" i="12"/>
  <c r="E100" i="12"/>
  <c r="D100" i="12"/>
  <c r="C100" i="12"/>
  <c r="D7" i="15"/>
  <c r="S54" i="6" l="1"/>
  <c r="E43" i="53"/>
  <c r="E43" i="68" s="1"/>
  <c r="H44" i="49"/>
  <c r="D44" i="67" s="1"/>
  <c r="E25" i="53"/>
  <c r="E25" i="68" s="1"/>
  <c r="H42" i="49"/>
  <c r="D43" i="67" s="1"/>
  <c r="J19" i="38"/>
  <c r="J80" i="38" s="1"/>
  <c r="Q50" i="6"/>
  <c r="F100" i="12"/>
  <c r="D268" i="6"/>
  <c r="E34" i="9"/>
  <c r="F113" i="10"/>
  <c r="C14" i="38" s="1"/>
  <c r="S50" i="6"/>
  <c r="S142" i="6"/>
  <c r="S141" i="6"/>
  <c r="H25" i="68" l="1"/>
  <c r="I25" i="68"/>
  <c r="H43" i="68"/>
  <c r="I43" i="68"/>
  <c r="D45" i="67"/>
  <c r="H25" i="53"/>
  <c r="I25" i="53"/>
  <c r="H43" i="53"/>
  <c r="I43" i="53"/>
  <c r="E77" i="53"/>
  <c r="E77" i="68" s="1"/>
  <c r="E20" i="53"/>
  <c r="E20" i="68" s="1"/>
  <c r="C15" i="38"/>
  <c r="J87" i="38" s="1"/>
  <c r="G100" i="12"/>
  <c r="D100" i="8"/>
  <c r="D59" i="9"/>
  <c r="F31" i="15" s="1"/>
  <c r="F33" i="15" s="1"/>
  <c r="D20" i="67" s="1"/>
  <c r="H20" i="68" l="1"/>
  <c r="I20" i="68"/>
  <c r="I77" i="68"/>
  <c r="H77" i="68"/>
  <c r="K15" i="54"/>
  <c r="E26" i="53"/>
  <c r="E26" i="68" s="1"/>
  <c r="H77" i="53"/>
  <c r="I77" i="53"/>
  <c r="E44" i="53"/>
  <c r="E44" i="68" s="1"/>
  <c r="J85" i="38"/>
  <c r="H20" i="53"/>
  <c r="I20" i="53"/>
  <c r="F59" i="9"/>
  <c r="D15" i="67" s="1"/>
  <c r="I26" i="68" l="1"/>
  <c r="H26" i="68"/>
  <c r="I44" i="68"/>
  <c r="I81" i="68" s="1"/>
  <c r="I83" i="68" s="1"/>
  <c r="I85" i="68" s="1"/>
  <c r="H44" i="68"/>
  <c r="H81" i="68"/>
  <c r="H82" i="68" s="1"/>
  <c r="H85" i="68" s="1"/>
  <c r="I15" i="54"/>
  <c r="L15" i="54" s="1"/>
  <c r="D21" i="67" s="1"/>
  <c r="I26" i="53"/>
  <c r="H26" i="53"/>
  <c r="I44" i="53"/>
  <c r="H44" i="53"/>
  <c r="H267" i="6"/>
  <c r="H268" i="6" s="1"/>
  <c r="Q211" i="6"/>
  <c r="S211" i="6" s="1"/>
  <c r="Q93" i="6"/>
  <c r="J89" i="38"/>
  <c r="S124" i="6"/>
  <c r="I81" i="53" l="1"/>
  <c r="I83" i="53" s="1"/>
  <c r="I85" i="53" s="1"/>
  <c r="H81" i="53"/>
  <c r="H82" i="53" s="1"/>
  <c r="H85" i="53" s="1"/>
  <c r="D19" i="67" s="1"/>
  <c r="S93" i="6"/>
  <c r="S107" i="6"/>
  <c r="S81" i="6"/>
  <c r="D28" i="67" l="1"/>
  <c r="D29" i="67" s="1"/>
  <c r="D32" i="67" s="1"/>
  <c r="D54" i="67" s="1"/>
  <c r="Q103" i="6"/>
  <c r="G267" i="6"/>
  <c r="G268" i="6" s="1"/>
  <c r="Q268" i="6" s="1"/>
  <c r="S103" i="6" l="1"/>
  <c r="Q267" i="6"/>
  <c r="S120" i="6"/>
  <c r="S110" i="6" l="1"/>
  <c r="S86" i="6" l="1"/>
  <c r="R267" i="6"/>
  <c r="R268" i="6" s="1"/>
  <c r="S342" i="6"/>
  <c r="R342" i="6"/>
  <c r="S267" i="6" l="1"/>
  <c r="S268" i="6" s="1"/>
  <c r="G100" i="8" l="1"/>
  <c r="D16" i="67" s="1"/>
  <c r="E100" i="8"/>
  <c r="E104" i="8" l="1"/>
  <c r="J62" i="12" s="1"/>
  <c r="J60" i="12"/>
  <c r="I100" i="12" l="1"/>
  <c r="J100" i="12"/>
  <c r="D18" i="67" l="1"/>
  <c r="I104" i="12"/>
  <c r="D22" i="67" l="1"/>
  <c r="D25" i="67" s="1"/>
  <c r="C54" i="67" s="1"/>
  <c r="E54" i="67" s="1"/>
  <c r="D55" i="67" l="1"/>
  <c r="D56" i="67" s="1"/>
  <c r="C55" i="67"/>
  <c r="C56" i="67" s="1"/>
  <c r="D36" i="67"/>
  <c r="D48" i="67" s="1"/>
  <c r="E55" i="67" l="1"/>
  <c r="E56" i="67"/>
</calcChain>
</file>

<file path=xl/sharedStrings.xml><?xml version="1.0" encoding="utf-8"?>
<sst xmlns="http://schemas.openxmlformats.org/spreadsheetml/2006/main" count="1392" uniqueCount="830">
  <si>
    <t>Exhibit C</t>
  </si>
  <si>
    <t>Exhibit D</t>
  </si>
  <si>
    <t>Exhibit A</t>
  </si>
  <si>
    <t>Nursing Facility</t>
  </si>
  <si>
    <t>U169</t>
  </si>
  <si>
    <t>-</t>
  </si>
  <si>
    <t/>
  </si>
  <si>
    <t>COST CENTER</t>
  </si>
  <si>
    <t>INPATIENT</t>
  </si>
  <si>
    <t>HBP</t>
  </si>
  <si>
    <t>DESCRIPTION</t>
  </si>
  <si>
    <t>CODE</t>
  </si>
  <si>
    <t>SUBTOTAL</t>
  </si>
  <si>
    <t>ADJUSTMENT</t>
  </si>
  <si>
    <t>TOTAL</t>
  </si>
  <si>
    <t>U110</t>
  </si>
  <si>
    <t>U120</t>
  </si>
  <si>
    <t>U121</t>
  </si>
  <si>
    <t>U122</t>
  </si>
  <si>
    <t>U123</t>
  </si>
  <si>
    <t>U124</t>
  </si>
  <si>
    <t>U125</t>
  </si>
  <si>
    <t>U126</t>
  </si>
  <si>
    <t>U127</t>
  </si>
  <si>
    <t>U170</t>
  </si>
  <si>
    <t>U171</t>
  </si>
  <si>
    <t>U172</t>
  </si>
  <si>
    <t>LEAVE OF ABSENCE</t>
  </si>
  <si>
    <t>U180</t>
  </si>
  <si>
    <t>U200</t>
  </si>
  <si>
    <t>ICU/SURGICAL</t>
  </si>
  <si>
    <t>U201</t>
  </si>
  <si>
    <t>U210</t>
  </si>
  <si>
    <t>--------</t>
  </si>
  <si>
    <t>****SUBTOTAL  DAYS****</t>
  </si>
  <si>
    <t>**TOTAL ROUTINE CHARGES**</t>
  </si>
  <si>
    <t>========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</si>
  <si>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</si>
  <si>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U250</t>
  </si>
  <si>
    <t>IV SOLUTIONS</t>
  </si>
  <si>
    <t>U258</t>
  </si>
  <si>
    <t>U260</t>
  </si>
  <si>
    <t>U270</t>
  </si>
  <si>
    <t>U274</t>
  </si>
  <si>
    <t>SUPPLY/IMPLANTS</t>
  </si>
  <si>
    <t>U278</t>
  </si>
  <si>
    <t>SUPPLY/OTHER</t>
  </si>
  <si>
    <t>U279</t>
  </si>
  <si>
    <t>U280</t>
  </si>
  <si>
    <t>U289</t>
  </si>
  <si>
    <t>U290</t>
  </si>
  <si>
    <t>U300</t>
  </si>
  <si>
    <t>U307</t>
  </si>
  <si>
    <t>U310</t>
  </si>
  <si>
    <t>U320</t>
  </si>
  <si>
    <t>U330</t>
  </si>
  <si>
    <t>U350</t>
  </si>
  <si>
    <t>CT SCAN/HEAD</t>
  </si>
  <si>
    <t>U351</t>
  </si>
  <si>
    <t>CT SCAN/BODY</t>
  </si>
  <si>
    <t>U352</t>
  </si>
  <si>
    <t>CT SCAN/OTHER</t>
  </si>
  <si>
    <t>U359</t>
  </si>
  <si>
    <t>U360</t>
  </si>
  <si>
    <t>OR/MINOR</t>
  </si>
  <si>
    <t>U361</t>
  </si>
  <si>
    <t>U370</t>
  </si>
  <si>
    <t>U390</t>
  </si>
  <si>
    <t>BLOOD/ADMIN</t>
  </si>
  <si>
    <t>U391</t>
  </si>
  <si>
    <t>U401</t>
  </si>
  <si>
    <t>ULTRASOUND</t>
  </si>
  <si>
    <t>U402</t>
  </si>
  <si>
    <t>U410</t>
  </si>
  <si>
    <t>U412</t>
  </si>
  <si>
    <t>U420</t>
  </si>
  <si>
    <t>U421</t>
  </si>
  <si>
    <t>U430</t>
  </si>
  <si>
    <t>U431</t>
  </si>
  <si>
    <t>U440</t>
  </si>
  <si>
    <t>U450</t>
  </si>
  <si>
    <t>U459</t>
  </si>
  <si>
    <t>U460</t>
  </si>
  <si>
    <t>U470</t>
  </si>
  <si>
    <t>U480</t>
  </si>
  <si>
    <t>CARDIAC CATH LAB</t>
  </si>
  <si>
    <t>U481</t>
  </si>
  <si>
    <t>STRESS TEST</t>
  </si>
  <si>
    <t>U490</t>
  </si>
  <si>
    <t>U500</t>
  </si>
  <si>
    <t>U510</t>
  </si>
  <si>
    <t>U530</t>
  </si>
  <si>
    <t>U540</t>
  </si>
  <si>
    <t>MRI</t>
  </si>
  <si>
    <t>U610</t>
  </si>
  <si>
    <t>U710</t>
  </si>
  <si>
    <t>U720</t>
  </si>
  <si>
    <t>CIRCUMCISION</t>
  </si>
  <si>
    <t>U723</t>
  </si>
  <si>
    <t>U730</t>
  </si>
  <si>
    <t>U731</t>
  </si>
  <si>
    <t>TELEMETRY</t>
  </si>
  <si>
    <t>U732</t>
  </si>
  <si>
    <t>OTHER EKG/ECG</t>
  </si>
  <si>
    <t>U739</t>
  </si>
  <si>
    <t>U740</t>
  </si>
  <si>
    <t>U750</t>
  </si>
  <si>
    <t>U800</t>
  </si>
  <si>
    <t>U900</t>
  </si>
  <si>
    <t>U910</t>
  </si>
  <si>
    <t>U914</t>
  </si>
  <si>
    <t>U915</t>
  </si>
  <si>
    <t>U920</t>
  </si>
  <si>
    <t>U921</t>
  </si>
  <si>
    <t>EDUC/TRAINING</t>
  </si>
  <si>
    <t>U942</t>
  </si>
  <si>
    <t>CARDIAC REHAB</t>
  </si>
  <si>
    <t>U943</t>
  </si>
  <si>
    <t>U944</t>
  </si>
  <si>
    <t>U960</t>
  </si>
  <si>
    <t>U961</t>
  </si>
  <si>
    <t>U963</t>
  </si>
  <si>
    <t>U964</t>
  </si>
  <si>
    <t>PRO FEE/LAB</t>
  </si>
  <si>
    <t>U971</t>
  </si>
  <si>
    <t>PRO FEE/ER</t>
  </si>
  <si>
    <t>U981</t>
  </si>
  <si>
    <t>PRO FEE/EKG</t>
  </si>
  <si>
    <t>U985</t>
  </si>
  <si>
    <t>U987</t>
  </si>
  <si>
    <t xml:space="preserve">    ***SUBTOTAL***</t>
  </si>
  <si>
    <t>OUTPATIENT</t>
  </si>
  <si>
    <t>EMG</t>
  </si>
  <si>
    <t>U922</t>
  </si>
  <si>
    <t>*****TOTAL*****</t>
  </si>
  <si>
    <t>**PATIENT  LIABILITY**</t>
  </si>
  <si>
    <t>**THIRD PARTY  TOTAL**</t>
  </si>
  <si>
    <t>=</t>
  </si>
  <si>
    <t xml:space="preserve">PROVIDER NAME:  </t>
  </si>
  <si>
    <t xml:space="preserve">PROVIDER ID #:  </t>
  </si>
  <si>
    <t>Adults &amp; Pediatrics</t>
  </si>
  <si>
    <t>Nursery</t>
  </si>
  <si>
    <t>Inpatient</t>
  </si>
  <si>
    <t>Ratio of Cost</t>
  </si>
  <si>
    <t>COST CENTER DESCRIPTION</t>
  </si>
  <si>
    <t>Charges</t>
  </si>
  <si>
    <t>To Charges</t>
  </si>
  <si>
    <t>Operating Room</t>
  </si>
  <si>
    <t>Recovery Room</t>
  </si>
  <si>
    <t>Delivery &amp; Labor</t>
  </si>
  <si>
    <t>Anesthesia</t>
  </si>
  <si>
    <t>Radiology-Diagnostic</t>
  </si>
  <si>
    <t>Laboratory</t>
  </si>
  <si>
    <t>IV Therapy</t>
  </si>
  <si>
    <t>Occupational Therapy</t>
  </si>
  <si>
    <t>Speech Therapy</t>
  </si>
  <si>
    <t>Electrocardiology</t>
  </si>
  <si>
    <t>Med Supplies Charged to Patients</t>
  </si>
  <si>
    <t>Drugs Charged to Patients</t>
  </si>
  <si>
    <t>Ultrasound</t>
  </si>
  <si>
    <t>Emergency Room</t>
  </si>
  <si>
    <t>TOTAL ANCILLARY</t>
  </si>
  <si>
    <t>Outpatient</t>
  </si>
  <si>
    <t>Costs</t>
  </si>
  <si>
    <t>Days</t>
  </si>
  <si>
    <t>Intensive Care Unit</t>
  </si>
  <si>
    <t>Coronary Care Unit</t>
  </si>
  <si>
    <t xml:space="preserve">Total </t>
  </si>
  <si>
    <t xml:space="preserve">Ratio of </t>
  </si>
  <si>
    <t>Remuneration</t>
  </si>
  <si>
    <t xml:space="preserve">Remuneration </t>
  </si>
  <si>
    <t>Total</t>
  </si>
  <si>
    <t>Applicable</t>
  </si>
  <si>
    <t>To Professional</t>
  </si>
  <si>
    <t>(Col. 2</t>
  </si>
  <si>
    <t>Services</t>
  </si>
  <si>
    <t>Divided By</t>
  </si>
  <si>
    <t>Col. 3)</t>
  </si>
  <si>
    <t xml:space="preserve">TOTAL   </t>
  </si>
  <si>
    <t>Number of FTE residents</t>
  </si>
  <si>
    <t>Updated Per Resident Amount</t>
  </si>
  <si>
    <t>Aggregate Approved Amount</t>
  </si>
  <si>
    <t xml:space="preserve">   COMPUTATION OF PROGRAM PATIENT LOAD</t>
  </si>
  <si>
    <t>Title XIX Inpatient Days</t>
  </si>
  <si>
    <t>All Program Days Except Nursery &amp; DWP</t>
  </si>
  <si>
    <t>Total Inpatient Days</t>
  </si>
  <si>
    <t>All Hospital Days Except Nursery &amp; DWP</t>
  </si>
  <si>
    <t>Ratio of Title XIX Program Days To Total Inpatient Days</t>
  </si>
  <si>
    <t>E3</t>
  </si>
  <si>
    <t>A413..G450</t>
  </si>
  <si>
    <t>E4</t>
  </si>
  <si>
    <t>A578..H622</t>
  </si>
  <si>
    <t>REVENUE RECONCILIATION</t>
  </si>
  <si>
    <t>Total Revenue -F.S.</t>
  </si>
  <si>
    <t>Difference</t>
  </si>
  <si>
    <t>Per Fin Stmts</t>
  </si>
  <si>
    <t>Subtotal</t>
  </si>
  <si>
    <t>Part B - HBP</t>
  </si>
  <si>
    <t>Radiology-Therapeutic</t>
  </si>
  <si>
    <t>Observation Beds</t>
  </si>
  <si>
    <t xml:space="preserve">  COMPUTATION OF TOTAL DIRECT GME AMOUNT</t>
  </si>
  <si>
    <t>NURSERY/LEVEL III</t>
  </si>
  <si>
    <t>U173</t>
  </si>
  <si>
    <t>U174</t>
  </si>
  <si>
    <t>NURSERY/LEVEL IV</t>
  </si>
  <si>
    <t>**DWP (U160/162) CHARGES**</t>
  </si>
  <si>
    <t>U264</t>
  </si>
  <si>
    <t>IV THER/SUPPLIES</t>
  </si>
  <si>
    <t>U333</t>
  </si>
  <si>
    <t>U409</t>
  </si>
  <si>
    <t>U424</t>
  </si>
  <si>
    <t>U429</t>
  </si>
  <si>
    <t>U433</t>
  </si>
  <si>
    <t>U444</t>
  </si>
  <si>
    <t>URGENT CARE</t>
  </si>
  <si>
    <t>U456</t>
  </si>
  <si>
    <t>U542</t>
  </si>
  <si>
    <t>MRI/BRAIN</t>
  </si>
  <si>
    <t>LABOR</t>
  </si>
  <si>
    <t>DELIVERY ROOM</t>
  </si>
  <si>
    <t>U722</t>
  </si>
  <si>
    <t>U721</t>
  </si>
  <si>
    <t>U729</t>
  </si>
  <si>
    <t>U760</t>
  </si>
  <si>
    <t>U762</t>
  </si>
  <si>
    <t>U790</t>
  </si>
  <si>
    <t>U801</t>
  </si>
  <si>
    <t>U803</t>
  </si>
  <si>
    <t>U901</t>
  </si>
  <si>
    <t>U916</t>
  </si>
  <si>
    <t>U918</t>
  </si>
  <si>
    <t>U919</t>
  </si>
  <si>
    <t>U940</t>
  </si>
  <si>
    <t>U179</t>
  </si>
  <si>
    <t>ICU/OTHER</t>
  </si>
  <si>
    <t>U209</t>
  </si>
  <si>
    <t>U214</t>
  </si>
  <si>
    <t>U271</t>
  </si>
  <si>
    <t>U272</t>
  </si>
  <si>
    <t>STERILE SUPPLY</t>
  </si>
  <si>
    <t>U276</t>
  </si>
  <si>
    <t>U301</t>
  </si>
  <si>
    <t>U335</t>
  </si>
  <si>
    <t>U423</t>
  </si>
  <si>
    <t>U422</t>
  </si>
  <si>
    <t>U432</t>
  </si>
  <si>
    <t>U434</t>
  </si>
  <si>
    <t>U442</t>
  </si>
  <si>
    <t>U443</t>
  </si>
  <si>
    <t>AUDIOLOGY/DX</t>
  </si>
  <si>
    <t>U471</t>
  </si>
  <si>
    <t>U761</t>
  </si>
  <si>
    <t>U969</t>
  </si>
  <si>
    <t>U150</t>
  </si>
  <si>
    <t>ICU/PEDS</t>
  </si>
  <si>
    <t>U203</t>
  </si>
  <si>
    <t>U275</t>
  </si>
  <si>
    <t>U329</t>
  </si>
  <si>
    <t>U331</t>
  </si>
  <si>
    <t>U441</t>
  </si>
  <si>
    <t>U622</t>
  </si>
  <si>
    <t>U634</t>
  </si>
  <si>
    <t>U635</t>
  </si>
  <si>
    <t>U759</t>
  </si>
  <si>
    <t>U128</t>
  </si>
  <si>
    <t>U129</t>
  </si>
  <si>
    <t>U206</t>
  </si>
  <si>
    <t>CCU/OTHER</t>
  </si>
  <si>
    <t>U219</t>
  </si>
  <si>
    <t>U251</t>
  </si>
  <si>
    <t>U259</t>
  </si>
  <si>
    <t>U302</t>
  </si>
  <si>
    <t>U305</t>
  </si>
  <si>
    <t>U306</t>
  </si>
  <si>
    <t>U311</t>
  </si>
  <si>
    <t>U312</t>
  </si>
  <si>
    <t>U439</t>
  </si>
  <si>
    <t>U479</t>
  </si>
  <si>
    <t>U499</t>
  </si>
  <si>
    <t>U946</t>
  </si>
  <si>
    <t>U252</t>
  </si>
  <si>
    <t>U257</t>
  </si>
  <si>
    <t>U261</t>
  </si>
  <si>
    <t>TAKEHOME SUPPLY</t>
  </si>
  <si>
    <t>U273</t>
  </si>
  <si>
    <t>U309</t>
  </si>
  <si>
    <t>U324</t>
  </si>
  <si>
    <t>U369</t>
  </si>
  <si>
    <t>U399</t>
  </si>
  <si>
    <t>U413</t>
  </si>
  <si>
    <t>Total Variance</t>
  </si>
  <si>
    <t>Variance</t>
  </si>
  <si>
    <t>Hospital</t>
  </si>
  <si>
    <t>Swing-Bed</t>
  </si>
  <si>
    <t>Adjustment</t>
  </si>
  <si>
    <t>Reduced</t>
  </si>
  <si>
    <t>Cost</t>
  </si>
  <si>
    <t>Burn Intensive Care Unit</t>
  </si>
  <si>
    <t>Surgical Intensive Care Unit</t>
  </si>
  <si>
    <t>Patient</t>
  </si>
  <si>
    <t>Per Diem</t>
  </si>
  <si>
    <t>IP MaineCare</t>
  </si>
  <si>
    <t>Exhibit B</t>
  </si>
  <si>
    <t>MaineCare</t>
  </si>
  <si>
    <t>Related Cost</t>
  </si>
  <si>
    <t>Capital Costs</t>
  </si>
  <si>
    <t>Ancillary Service Cost Center</t>
  </si>
  <si>
    <t>COMPUTATION OF RATIO OF COSTS TO CHARGES</t>
  </si>
  <si>
    <t>Total Hospital</t>
  </si>
  <si>
    <t>(col. 2 + col. 3)</t>
  </si>
  <si>
    <t>TEFRA</t>
  </si>
  <si>
    <t>Cost Ratio</t>
  </si>
  <si>
    <t>(col.1 / Col. 4)</t>
  </si>
  <si>
    <t xml:space="preserve">TOTAL MAINECARE CHARGES  </t>
  </si>
  <si>
    <t>MAINECARE HOSPITAL COST REPORT</t>
  </si>
  <si>
    <t>Nursing</t>
  </si>
  <si>
    <t>School</t>
  </si>
  <si>
    <t xml:space="preserve"> MaineCare</t>
  </si>
  <si>
    <t>Pass Thru</t>
  </si>
  <si>
    <t>(Col. 1 to Col. 3)</t>
  </si>
  <si>
    <t>(col. 6 x col. 7)</t>
  </si>
  <si>
    <t>ROUTINE SERVICE CHARGES</t>
  </si>
  <si>
    <t>EDUC/TRAINING CHARGES</t>
  </si>
  <si>
    <t>Total Ancillary Other Pass Thru Costs</t>
  </si>
  <si>
    <t xml:space="preserve">Total Hospital </t>
  </si>
  <si>
    <t xml:space="preserve">FISCAL YEAR:   </t>
  </si>
  <si>
    <t xml:space="preserve">FISCAL YEAR:  </t>
  </si>
  <si>
    <t>Exhibit E</t>
  </si>
  <si>
    <t>Exhibit F</t>
  </si>
  <si>
    <t>Exhibit K</t>
  </si>
  <si>
    <t>THROUGH</t>
  </si>
  <si>
    <t>IP EDUC/TRAINING CHARGES</t>
  </si>
  <si>
    <t>IP ROUTINE SERVICE CHARGES</t>
  </si>
  <si>
    <t>TOTAL INPATIENT MAINECARE CHARGES</t>
  </si>
  <si>
    <t>(Col. 3 x Col. 4)</t>
  </si>
  <si>
    <t>(Col. 3 x Col. 5)</t>
  </si>
  <si>
    <t>(Line 1 x line 2)</t>
  </si>
  <si>
    <t>PERI VASCUL LAB</t>
  </si>
  <si>
    <t>(From Rev Recon)</t>
  </si>
  <si>
    <t>U319</t>
  </si>
  <si>
    <t>Inpatient % of HBP Cost Allowed</t>
  </si>
  <si>
    <t>Outpatient % of Emergency HBP Cost Allowed</t>
  </si>
  <si>
    <t>Total HBP Allowable Cost</t>
  </si>
  <si>
    <t xml:space="preserve">PROVIDER NPI #  </t>
  </si>
  <si>
    <t>Exhibit L</t>
  </si>
  <si>
    <t>Exhibit N</t>
  </si>
  <si>
    <t>Imp. Dev Charge to Patient</t>
  </si>
  <si>
    <t>HBP Costs</t>
  </si>
  <si>
    <t>Outpatient % of Non-emergency HBP Cost Allowed</t>
  </si>
  <si>
    <t>Other Long Term Care</t>
  </si>
  <si>
    <t>CT Scan</t>
  </si>
  <si>
    <t>MaineCare Payments on 1500 Billing</t>
  </si>
  <si>
    <t>MaineCare Payments on Claims</t>
  </si>
  <si>
    <t>1500 Billing</t>
  </si>
  <si>
    <t>**TOTAL**</t>
  </si>
  <si>
    <t>PROFESSIONAL CHARGES</t>
  </si>
  <si>
    <t>Base rate</t>
  </si>
  <si>
    <t>Medical Education</t>
  </si>
  <si>
    <t>Capital % to Total</t>
  </si>
  <si>
    <t>Med Ed % to Total</t>
  </si>
  <si>
    <t>Total DRG payments for Capital (Capital % times total DRG paid)</t>
  </si>
  <si>
    <t>DRG Payments for Capital</t>
  </si>
  <si>
    <t>PART I:</t>
  </si>
  <si>
    <t>PART II:</t>
  </si>
  <si>
    <t>Supplemental Pool Payments</t>
  </si>
  <si>
    <t>Capital</t>
  </si>
  <si>
    <t>CAPITAL</t>
  </si>
  <si>
    <t>U483</t>
  </si>
  <si>
    <t>U482</t>
  </si>
  <si>
    <t xml:space="preserve">Total DRG payments for Medical Education (Med Ed % times total DRG paid) </t>
  </si>
  <si>
    <t>Allied</t>
  </si>
  <si>
    <t>Health</t>
  </si>
  <si>
    <t>1 plus line 21 to power of .405</t>
  </si>
  <si>
    <t>MaineCare DRG Payments net of Outlier</t>
  </si>
  <si>
    <t>MaineCare IME:</t>
  </si>
  <si>
    <t>Exhibit M</t>
  </si>
  <si>
    <t>IME Reimb</t>
  </si>
  <si>
    <t>(Col 3 / col.4)</t>
  </si>
  <si>
    <t>(col.5 x col.6)</t>
  </si>
  <si>
    <t>(col. 1 / col. 2)</t>
  </si>
  <si>
    <t>(col. 3 x col. 4)</t>
  </si>
  <si>
    <t xml:space="preserve"> </t>
  </si>
  <si>
    <t>Neonatal Intensive Care</t>
  </si>
  <si>
    <t>Nuclear Medicine-Diagnostic</t>
  </si>
  <si>
    <t>Cardiac Cath</t>
  </si>
  <si>
    <t>Electroencephalography</t>
  </si>
  <si>
    <t>Renal Dialysis</t>
  </si>
  <si>
    <t>CRNA</t>
  </si>
  <si>
    <t>Additional direct GME FTE residents</t>
  </si>
  <si>
    <t>Total Direct GME Amount</t>
  </si>
  <si>
    <t>(Line 4 x line 5)</t>
  </si>
  <si>
    <t>(Sum of lines 3 &amp; 6)</t>
  </si>
  <si>
    <t>(Line 8 / Line 9)</t>
  </si>
  <si>
    <t>(line 7 x line 10)</t>
  </si>
  <si>
    <t>Allied Health</t>
  </si>
  <si>
    <t>1500 Claims</t>
  </si>
  <si>
    <t>Indirect Med Ed</t>
  </si>
  <si>
    <t>Respiratory Therapy</t>
  </si>
  <si>
    <t>Physical Therapy</t>
  </si>
  <si>
    <t>Endoscopy</t>
  </si>
  <si>
    <t>Prosthetic Devices</t>
  </si>
  <si>
    <t>NICU Professional Services</t>
  </si>
  <si>
    <t>PICU Professional Services</t>
  </si>
  <si>
    <t>Outpatient Observation Unit</t>
  </si>
  <si>
    <t>Cardiac Rehab</t>
  </si>
  <si>
    <t>Home Program Dialysis</t>
  </si>
  <si>
    <t>Inpatient Routine Service Cost Centers</t>
  </si>
  <si>
    <t>Intensivists Professional Services</t>
  </si>
  <si>
    <t>Non-Physician</t>
  </si>
  <si>
    <t>Anesthetists</t>
  </si>
  <si>
    <t>U341</t>
  </si>
  <si>
    <t>Employee</t>
  </si>
  <si>
    <t>Discounts</t>
  </si>
  <si>
    <t>**THIRD PARTY  TOTAL &amp; Co-Pay**</t>
  </si>
  <si>
    <t>Interim Payments</t>
  </si>
  <si>
    <t>Total IME Payment</t>
  </si>
  <si>
    <t>Adjustments/</t>
  </si>
  <si>
    <t>Reclasses</t>
  </si>
  <si>
    <t>Provider Name</t>
  </si>
  <si>
    <t>Provider NPI</t>
  </si>
  <si>
    <t>Fiscal Period Begin</t>
  </si>
  <si>
    <t>Fiscal Period End</t>
  </si>
  <si>
    <t>Contact Name</t>
  </si>
  <si>
    <t>Phone Number</t>
  </si>
  <si>
    <t>Email Address</t>
  </si>
  <si>
    <t>Exhibit O</t>
  </si>
  <si>
    <t>As-Filed</t>
  </si>
  <si>
    <t>Revised</t>
  </si>
  <si>
    <t>Cost Report Information</t>
  </si>
  <si>
    <t>Preparer/Administrator Information</t>
  </si>
  <si>
    <t>Subprovider</t>
  </si>
  <si>
    <t>Family Practice</t>
  </si>
  <si>
    <t>Clinic</t>
  </si>
  <si>
    <t>Other Clinic 1</t>
  </si>
  <si>
    <t>Other Clinic 2</t>
  </si>
  <si>
    <t>Other Clinic 3</t>
  </si>
  <si>
    <t>Other Clinic 4</t>
  </si>
  <si>
    <t>Other Clinic 5</t>
  </si>
  <si>
    <t>Other Clinic 6</t>
  </si>
  <si>
    <t>Other Clinic 7</t>
  </si>
  <si>
    <t>Other Clinic 8</t>
  </si>
  <si>
    <t>Other Clinic 9</t>
  </si>
  <si>
    <t>Other Clinic 10</t>
  </si>
  <si>
    <t>Other Clinic 11</t>
  </si>
  <si>
    <t>Other Clinic 12</t>
  </si>
  <si>
    <t>Other Clinic 13</t>
  </si>
  <si>
    <t>Other Clinic 14</t>
  </si>
  <si>
    <t>Other Clinic 15</t>
  </si>
  <si>
    <t>Other Clinic 16</t>
  </si>
  <si>
    <t>Other Clinic 17</t>
  </si>
  <si>
    <t>Other Clinic 18</t>
  </si>
  <si>
    <t>Other Clinic 19</t>
  </si>
  <si>
    <t>Other Clinic 20</t>
  </si>
  <si>
    <t>Other Clinic 21</t>
  </si>
  <si>
    <t>Other Clinic 22</t>
  </si>
  <si>
    <t>Other Clinic 23</t>
  </si>
  <si>
    <t>Other Clinic 24</t>
  </si>
  <si>
    <t>Other Clinic 25</t>
  </si>
  <si>
    <t>Other Clinic 26</t>
  </si>
  <si>
    <t>Other Clinic 27</t>
  </si>
  <si>
    <t>Other Clinic 28</t>
  </si>
  <si>
    <t>Other Clinic 29</t>
  </si>
  <si>
    <t>Other Clinic 30</t>
  </si>
  <si>
    <t>Other Clinic 31</t>
  </si>
  <si>
    <t>Other Clinic 32</t>
  </si>
  <si>
    <t>Other Clinic 33</t>
  </si>
  <si>
    <t>Other Clinic 34</t>
  </si>
  <si>
    <t>Other Clinic 35</t>
  </si>
  <si>
    <t>SOURCE:</t>
  </si>
  <si>
    <t>MEDICARE WORKSHEET C, PART I</t>
  </si>
  <si>
    <t>Charges Inpatient</t>
  </si>
  <si>
    <t>(Wkst. C, Pt I - col. 6)</t>
  </si>
  <si>
    <t>(Wkst. C, Pt I - col. 7)</t>
  </si>
  <si>
    <t>(Wkst. C, Pt I - col. 3)</t>
  </si>
  <si>
    <t xml:space="preserve"> Capital Cost</t>
  </si>
  <si>
    <t>(Col. 1 - Col. 2)</t>
  </si>
  <si>
    <t>(Medicare Wkst. D, Pt I)</t>
  </si>
  <si>
    <t>(Medicare Wkst. D, Pt II)</t>
  </si>
  <si>
    <t>(Exhibit B, col. 4)</t>
  </si>
  <si>
    <t>MEDICARE WORKSHEET D, PART II</t>
  </si>
  <si>
    <t>(col. 4 / col. 5)</t>
  </si>
  <si>
    <t>MEDICARE WORKSHEET D, PART IV</t>
  </si>
  <si>
    <t>MEDICARE WORKSHEET E-4</t>
  </si>
  <si>
    <t>Hospital-Based</t>
  </si>
  <si>
    <t>Physician</t>
  </si>
  <si>
    <t>Revenue</t>
  </si>
  <si>
    <t>(Sum of Col. 8, 9, &amp; 10)</t>
  </si>
  <si>
    <t>Medicare Wkst A-8-2</t>
  </si>
  <si>
    <t>Medicare Wkst A-8</t>
  </si>
  <si>
    <t>Inpatient Care</t>
  </si>
  <si>
    <t>STATUS</t>
  </si>
  <si>
    <t>LINE #</t>
  </si>
  <si>
    <t>MEDICARE WORKSHEET D, PART I</t>
  </si>
  <si>
    <t>HOSPITAL BASED PHYSICIAN SETTLEMENT</t>
  </si>
  <si>
    <t>MEDICARE WKST. A-8, WKST. A-8-2</t>
  </si>
  <si>
    <t>Cost Centers</t>
  </si>
  <si>
    <t xml:space="preserve">Medical </t>
  </si>
  <si>
    <t>Education</t>
  </si>
  <si>
    <t>Other</t>
  </si>
  <si>
    <t>(col. 1-4, -col. 5)</t>
  </si>
  <si>
    <t>(Col 6 / col.7)</t>
  </si>
  <si>
    <t>(col.9 x col.8)</t>
  </si>
  <si>
    <t>Subprovider - IPF</t>
  </si>
  <si>
    <t>Subprovider - IRF</t>
  </si>
  <si>
    <t>Skilled Nursing Facility</t>
  </si>
  <si>
    <t>ICF/MR</t>
  </si>
  <si>
    <t>Radioisotope</t>
  </si>
  <si>
    <t>Blood Laboratory</t>
  </si>
  <si>
    <t>Whole Blood &amp; Packed Red Blood Cell</t>
  </si>
  <si>
    <t xml:space="preserve">Blood Storing, Processing &amp; Trans. </t>
  </si>
  <si>
    <t>ASC (Non-Distinct Part)</t>
  </si>
  <si>
    <t>Rural Health Clinic</t>
  </si>
  <si>
    <t>Federally Qualified Health Center</t>
  </si>
  <si>
    <t>COMPUTATION OF COST OF COVERED SERVICES</t>
  </si>
  <si>
    <t>(Exhibit M)</t>
  </si>
  <si>
    <t>MaineCare Routine Service Capital Costs</t>
  </si>
  <si>
    <t>(Exhibit C)</t>
  </si>
  <si>
    <t>(Exhibit D)</t>
  </si>
  <si>
    <t>MEDICARE WORKSHEET D, PART III</t>
  </si>
  <si>
    <t>MaineCare Routine Service Other Pass Through Costs</t>
  </si>
  <si>
    <t>(Exhibit E)</t>
  </si>
  <si>
    <t>MaineCare Inpatient Ancillary Service Other Pass Through Costs</t>
  </si>
  <si>
    <t>MaineCare Ancillary Service Capital Costs</t>
  </si>
  <si>
    <t>(Exhibit F)</t>
  </si>
  <si>
    <t>(Exhibit K)</t>
  </si>
  <si>
    <t>Total MaineCare Direct Graduate Medical Education</t>
  </si>
  <si>
    <t>Total MaineCare Direct Graduate Med Ed (DME)</t>
  </si>
  <si>
    <t>Total Allowable Inpatient HBP Cost</t>
  </si>
  <si>
    <t>(Exhibit L)</t>
  </si>
  <si>
    <t>Total Allowable Inpatient Cost</t>
  </si>
  <si>
    <t>(Sum of Lines 1 through 7)</t>
  </si>
  <si>
    <t>(Medicare Wkst D, Pt III)</t>
  </si>
  <si>
    <t>TOTAL (Lines 30 - 46)</t>
  </si>
  <si>
    <t>Per Exhibit B</t>
  </si>
  <si>
    <t>Total Allowable Outpatient HBP Cost</t>
  </si>
  <si>
    <t>Total Allowable Outpatient Cost</t>
  </si>
  <si>
    <t>DRG PAYMENTS</t>
  </si>
  <si>
    <t>REVENUE MAPPING</t>
  </si>
  <si>
    <t>1500 Billings</t>
  </si>
  <si>
    <t>Charges Outpatient</t>
  </si>
  <si>
    <t>Name of Hospital</t>
  </si>
  <si>
    <t>NPI number that the Hospital uses for billing</t>
  </si>
  <si>
    <t>First date of the reporting period</t>
  </si>
  <si>
    <t>Last date of the reporting period</t>
  </si>
  <si>
    <t>Name of person who completed the cost report</t>
  </si>
  <si>
    <t>Phone number of person who completed the cost report</t>
  </si>
  <si>
    <t>Email address of person who completed the cost report</t>
  </si>
  <si>
    <t>Cost Report Status</t>
  </si>
  <si>
    <t>Select As-Filed or Revised from the dropdown list</t>
  </si>
  <si>
    <t>FINANCIAL STATEMENTS, PROVIDER REVENUE DETAIL</t>
  </si>
  <si>
    <t>MaineCare Payments on 1500 Billings</t>
  </si>
  <si>
    <t>Medicare Wkst E Part A line 21</t>
  </si>
  <si>
    <t>Adjustment Factor</t>
  </si>
  <si>
    <t xml:space="preserve">Formula Result </t>
  </si>
  <si>
    <t>Additional IME Pmt</t>
  </si>
  <si>
    <t>MEDICARE WKST E PART A</t>
  </si>
  <si>
    <t>SUMMARY OF REIMBURSEMENT SETTLEMENT</t>
  </si>
  <si>
    <t>LESS: Inpatient 1500 Billing Payments</t>
  </si>
  <si>
    <t>Total Allowable Inpatient Cost, Net of TPL and 1500 Payments</t>
  </si>
  <si>
    <t>(Line 12)</t>
  </si>
  <si>
    <t>LESS: Outpatient 1500 Billing Payments</t>
  </si>
  <si>
    <t>Total Allowable Outpatient Cost, Net of TPL and 1500 Payments</t>
  </si>
  <si>
    <t>(Line 8 minus Lines 9 &amp; 10)</t>
  </si>
  <si>
    <t>Acute Pool Reimbursement</t>
  </si>
  <si>
    <t>Total Allowable Cost</t>
  </si>
  <si>
    <t>SUMMARY OF INTERIM PAYMENTS</t>
  </si>
  <si>
    <t>(Exhibit N, Part I, Line 1)</t>
  </si>
  <si>
    <t>(Exhibit N, Part I, Line 2)</t>
  </si>
  <si>
    <t>MaineCare DRG Payments for Capital</t>
  </si>
  <si>
    <t>MaineCare DRG Payments for Medical Education</t>
  </si>
  <si>
    <t>(Exhibit N, Part II, Line 3)</t>
  </si>
  <si>
    <t>(Exhibit N, Part II, Line 4)</t>
  </si>
  <si>
    <t>Total Interim Payments</t>
  </si>
  <si>
    <t>INTERIM SETTLEMENT AMOUNT DUE (STATE)/PROVIDER</t>
  </si>
  <si>
    <t>(Line 18 minus Line 23)</t>
  </si>
  <si>
    <t>Indirect Graduate Med Ed (IME)</t>
  </si>
  <si>
    <t>DEPARTMENT RECORDS</t>
  </si>
  <si>
    <t>STATE MMIS</t>
  </si>
  <si>
    <t>Hospital Specific DRG Rate:</t>
  </si>
  <si>
    <t xml:space="preserve">Total Supplemental Payments for FYE:   </t>
  </si>
  <si>
    <t>November  Payment to Hospital</t>
  </si>
  <si>
    <t>May Payment to Hospital</t>
  </si>
  <si>
    <t>Total MaineCare DRG Payments on Claims</t>
  </si>
  <si>
    <t>MEDICAID INPATIENT ROUTINE SERVICE CAPITAL COSTS</t>
  </si>
  <si>
    <t>MEDICAID INPATIENT ANCILLARY SERVICE CAPITAL COSTS</t>
  </si>
  <si>
    <t>MEDICAID DIRECT GRADUATE MEDICAL EDUCATION (GME) COSTS</t>
  </si>
  <si>
    <t>MEDICAID INDIRECT MEDICAL EDUCATION SETTLEMENT</t>
  </si>
  <si>
    <t>MEDICAID INPATIENT ROUTINE SERVICE OTHER PASS THROUGH COSTS</t>
  </si>
  <si>
    <t>MEDICAID INPATIENT ANCILLARY SERVICE OTHER PASS THROUGH COSTS</t>
  </si>
  <si>
    <t>LESS: Inpatient Third Party Liability on 1500 Charges</t>
  </si>
  <si>
    <t>LESS: Outpatient Third Party Liability on 1500 Charges</t>
  </si>
  <si>
    <t>--select--</t>
  </si>
  <si>
    <t>(Line 13 minus Lines 14 &amp; 15)</t>
  </si>
  <si>
    <t>(Sum of Lines 11, 16, and 17)</t>
  </si>
  <si>
    <t>(Sum of Lines 19 through 22)</t>
  </si>
  <si>
    <t>Address Line 1</t>
  </si>
  <si>
    <t>Street Address</t>
  </si>
  <si>
    <t>Address Line 2</t>
  </si>
  <si>
    <t>Outpatient Service Cost Centers</t>
  </si>
  <si>
    <t>Ancillary Service Cost Centers</t>
  </si>
  <si>
    <t>Total Revenue -As Filed Exhibit B</t>
  </si>
  <si>
    <t>CERTIFICATION BY OFFICER OR ADMINISTRATOR OF PROVIDER:</t>
  </si>
  <si>
    <t>Preparer's Name (printed/typed)</t>
  </si>
  <si>
    <t>Officer's / Administrator's Name (printed/typed)</t>
  </si>
  <si>
    <t>Preparer's Signature</t>
  </si>
  <si>
    <t>Officer's / Administrator's Signature</t>
  </si>
  <si>
    <t>Accounting Firm</t>
  </si>
  <si>
    <t>Title</t>
  </si>
  <si>
    <t>I hereby certify that I have read the above statement and that I have examined the accompanying cost report and supporting schedules contained herein, and that to the best of my knowledge and belief, it is a true, correct, and complete statement prepared from the books and records of the provider in accordance with applicable instructions, except as noted.</t>
  </si>
  <si>
    <t>(Exhibit O)</t>
  </si>
  <si>
    <t>Supplemental Payment State Year 20YY</t>
  </si>
  <si>
    <t>November 20YY</t>
  </si>
  <si>
    <t>May 20YY</t>
  </si>
  <si>
    <t>IME Adjmt Factor (Medicare W/S E, Part A Line 27)</t>
  </si>
  <si>
    <t>DRG Payments</t>
  </si>
  <si>
    <t>Outlier Payments</t>
  </si>
  <si>
    <t>DRG Net of Outlier</t>
  </si>
  <si>
    <t>Urban or Rural</t>
  </si>
  <si>
    <t>Select Urban or Rural from the dropdown list</t>
  </si>
  <si>
    <t>(Col. 11)</t>
  </si>
  <si>
    <t xml:space="preserve">City, State and Zip code </t>
  </si>
  <si>
    <t>to Charge</t>
  </si>
  <si>
    <t>(Medicare Wkst D, Pt IV)</t>
  </si>
  <si>
    <t>Total Additional GME</t>
  </si>
  <si>
    <t>Adjustment 1</t>
  </si>
  <si>
    <t>Adjustment 2</t>
  </si>
  <si>
    <t>Please email completed cost reports in .xlsx format, along with required supporting documents to:</t>
  </si>
  <si>
    <t>DHHS.Audit@maine.gov</t>
  </si>
  <si>
    <t>STATE OF MAINE</t>
  </si>
  <si>
    <t>DEPARTMENT OF HEALTH AND HUMAN SERVICES</t>
  </si>
  <si>
    <t>COST REPORT FOR ACUTE CARE HOSPITALS</t>
  </si>
  <si>
    <t>ROOM BOARD/PVT</t>
  </si>
  <si>
    <t>PSYCH/PVT</t>
  </si>
  <si>
    <t>U114</t>
  </si>
  <si>
    <t>OTHER/PVT</t>
  </si>
  <si>
    <t>U119</t>
  </si>
  <si>
    <t>MEDSURGY/SEMI</t>
  </si>
  <si>
    <t>OB/SEMIPVT</t>
  </si>
  <si>
    <t>PEDS/SEMIPVT</t>
  </si>
  <si>
    <t>PSYCH/SEMIPVT</t>
  </si>
  <si>
    <t>HOSPICE/SEMIPVT</t>
  </si>
  <si>
    <t>DETOX/SEMIPVT</t>
  </si>
  <si>
    <t>ONCOLOGY/SEMI</t>
  </si>
  <si>
    <t>REHAB/SEMIPVT</t>
  </si>
  <si>
    <t>OTHER/SEMIPVT</t>
  </si>
  <si>
    <t>ROOMBOARD/3&amp;4BED</t>
  </si>
  <si>
    <t>U130</t>
  </si>
  <si>
    <t>ROOMBOARD/DLX PVT</t>
  </si>
  <si>
    <t>U140</t>
  </si>
  <si>
    <t>ROOMBOARD/WARD</t>
  </si>
  <si>
    <t>OTHER/WARD</t>
  </si>
  <si>
    <t>U159</t>
  </si>
  <si>
    <t>R&amp;B</t>
  </si>
  <si>
    <t>U160</t>
  </si>
  <si>
    <t>R&amp;B/OTHER</t>
  </si>
  <si>
    <t>NURSERY</t>
  </si>
  <si>
    <t>NURSERY/LEVEL I</t>
  </si>
  <si>
    <t>NURSERY/LEVEL II</t>
  </si>
  <si>
    <t>NURSERY OTHER</t>
  </si>
  <si>
    <t>INTENSIVE CARE</t>
  </si>
  <si>
    <t>ICU/MEDICAL</t>
  </si>
  <si>
    <t>U202</t>
  </si>
  <si>
    <t>ICU/INTERMEDIATE (a)</t>
  </si>
  <si>
    <t>CORONARY CARE (CCU)</t>
  </si>
  <si>
    <t>CCU/MYO INFARC</t>
  </si>
  <si>
    <t>U211</t>
  </si>
  <si>
    <t>CCU/PULMONARY</t>
  </si>
  <si>
    <t>U212</t>
  </si>
  <si>
    <t>CCU/INTERMEDIATE</t>
  </si>
  <si>
    <t>PHARMACY</t>
  </si>
  <si>
    <t>DRUGS/GENERIC</t>
  </si>
  <si>
    <t>DRUGS/NONGENERIC</t>
  </si>
  <si>
    <t>DRUGS/INCIDENT RAD</t>
  </si>
  <si>
    <t>U255</t>
  </si>
  <si>
    <t>DRGS/NONPSCRPT</t>
  </si>
  <si>
    <t>DRGS/OTHER</t>
  </si>
  <si>
    <t>IV THERAPY</t>
  </si>
  <si>
    <t>IV THER/INFSN PUMP</t>
  </si>
  <si>
    <t>MEDSUR SUPPLIES</t>
  </si>
  <si>
    <t>NONSTER SUPPLY</t>
  </si>
  <si>
    <t>PROSTH/ORTH DEV</t>
  </si>
  <si>
    <t>PACEMAKER</t>
  </si>
  <si>
    <t>INTRA OC LENS</t>
  </si>
  <si>
    <t>O2/TAKEHOME</t>
  </si>
  <si>
    <t>U277</t>
  </si>
  <si>
    <t>ONCOLOGY</t>
  </si>
  <si>
    <t>ONCOLOGY OTHER</t>
  </si>
  <si>
    <t>DME</t>
  </si>
  <si>
    <t>DMEOTHER</t>
  </si>
  <si>
    <t>U299</t>
  </si>
  <si>
    <t>LAB</t>
  </si>
  <si>
    <t>CHEMISTRY TESTS</t>
  </si>
  <si>
    <t>IMMUNOLOGY TESTS</t>
  </si>
  <si>
    <t>HEMATOLOGY TESTS</t>
  </si>
  <si>
    <t>BACT &amp; MICRO TESTS</t>
  </si>
  <si>
    <t>UROLOGY TESTS</t>
  </si>
  <si>
    <t>OTHER LAB TESTS</t>
  </si>
  <si>
    <t>PATHOLOGY LAB</t>
  </si>
  <si>
    <t>CYTOLOGY TESTS</t>
  </si>
  <si>
    <t>HISTOLOGY TESTS</t>
  </si>
  <si>
    <t>BIOPSY TESTS</t>
  </si>
  <si>
    <t>U314</t>
  </si>
  <si>
    <t>PATH LAB OTHER</t>
  </si>
  <si>
    <t>DX XRAY</t>
  </si>
  <si>
    <t>DX XRAY/ANGIO</t>
  </si>
  <si>
    <t>U321</t>
  </si>
  <si>
    <t>DX XRAY/CHEST</t>
  </si>
  <si>
    <t>DX XRAY/OTHER</t>
  </si>
  <si>
    <t>RADIOLOGY THERAPY</t>
  </si>
  <si>
    <t>RADCHEMOINJECT</t>
  </si>
  <si>
    <t>RADRADIATION</t>
  </si>
  <si>
    <t>RADCHEMOIV</t>
  </si>
  <si>
    <t>NUCLEAR MEDICINE</t>
  </si>
  <si>
    <t>U340</t>
  </si>
  <si>
    <t>NUC MED/DX</t>
  </si>
  <si>
    <t>CT SCAN</t>
  </si>
  <si>
    <t>OR SERVICES</t>
  </si>
  <si>
    <t>OR/OTHER</t>
  </si>
  <si>
    <t>ANESTHESIA</t>
  </si>
  <si>
    <t>ANESTHE/OTHER</t>
  </si>
  <si>
    <t>U379</t>
  </si>
  <si>
    <t>BLOOD &amp; BLOOD COMP</t>
  </si>
  <si>
    <t>U380</t>
  </si>
  <si>
    <t>BLOOD/STORPROC</t>
  </si>
  <si>
    <t>BLOOD/ADMIN/STOR/OTHER</t>
  </si>
  <si>
    <t>DIAG MAMMOGRAPHY</t>
  </si>
  <si>
    <t>SCRN MAMMOGRAPHY</t>
  </si>
  <si>
    <t>U403</t>
  </si>
  <si>
    <t>OTHER IMAGE SVCS</t>
  </si>
  <si>
    <t>RESPIRATORY SVC</t>
  </si>
  <si>
    <t>INHALATION SVC</t>
  </si>
  <si>
    <t>HYPERBARIC O2</t>
  </si>
  <si>
    <t>OTHER/RESPIR SVCS</t>
  </si>
  <si>
    <t>U419</t>
  </si>
  <si>
    <t>PHYSICAL THERP</t>
  </si>
  <si>
    <t>PHYS THERP/VISIT</t>
  </si>
  <si>
    <t>PHYS THERP/HOUR</t>
  </si>
  <si>
    <t>PHYS THERP/GROUP</t>
  </si>
  <si>
    <t>PHYS THERP/EVAL</t>
  </si>
  <si>
    <t>OTHER PHYS THERP</t>
  </si>
  <si>
    <t>OCCUPATIONAL THER</t>
  </si>
  <si>
    <t>OCCUP THERP/VISIT</t>
  </si>
  <si>
    <t>OCCUP THERP/HOUR</t>
  </si>
  <si>
    <t>OCCUP THERP/GROUP</t>
  </si>
  <si>
    <t>OCCUP THERP/EVAL</t>
  </si>
  <si>
    <t>OCCUP THER/OTHER</t>
  </si>
  <si>
    <t>SPEECH THERAPY</t>
  </si>
  <si>
    <t>SPEECH THERP/VISIT</t>
  </si>
  <si>
    <t>SPEECH THERP/HOUR</t>
  </si>
  <si>
    <t>SPEECH THERP/GROUP</t>
  </si>
  <si>
    <t>SPEECH THERP/EVAL</t>
  </si>
  <si>
    <t>EMERG ROOM</t>
  </si>
  <si>
    <t>ER/BEYOND EMTALA</t>
  </si>
  <si>
    <t>U452</t>
  </si>
  <si>
    <t>OTHER EMERG ROOM</t>
  </si>
  <si>
    <t>PULMONARY FUNC</t>
  </si>
  <si>
    <t>AUDIOLOGY</t>
  </si>
  <si>
    <t>OTHER AUDIOL</t>
  </si>
  <si>
    <t>CARDIOLOGY</t>
  </si>
  <si>
    <t>ECHOCARDIOLOGY</t>
  </si>
  <si>
    <t>AMBULTRY SURG</t>
  </si>
  <si>
    <t>OTHER AMBL SURG</t>
  </si>
  <si>
    <t>OUTPATIENT SVCS</t>
  </si>
  <si>
    <t>CLINIC</t>
  </si>
  <si>
    <t>OTHER CLINIC</t>
  </si>
  <si>
    <t>U519</t>
  </si>
  <si>
    <t>OSTEOPATH SVCS</t>
  </si>
  <si>
    <t>AMBULANCE</t>
  </si>
  <si>
    <t>AMBUL/MED TRANS</t>
  </si>
  <si>
    <t>MRT</t>
  </si>
  <si>
    <t>U611</t>
  </si>
  <si>
    <t>MRI/SPINE</t>
  </si>
  <si>
    <t>U612</t>
  </si>
  <si>
    <t>MRI/OTHER</t>
  </si>
  <si>
    <t>U614</t>
  </si>
  <si>
    <t>MED SURG SUPLINCDT ODX</t>
  </si>
  <si>
    <t>DRUG/EPO&lt;10,000 Units</t>
  </si>
  <si>
    <t>DRUG/EPO&gt;=10,000 Units</t>
  </si>
  <si>
    <t>DRUGS/DETAIL CODE</t>
  </si>
  <si>
    <t>U636</t>
  </si>
  <si>
    <t>DRUGS/SELF ADMIN</t>
  </si>
  <si>
    <t>U637</t>
  </si>
  <si>
    <t>CAST ROOM</t>
  </si>
  <si>
    <t>U700</t>
  </si>
  <si>
    <t>RECOVERY ROOM</t>
  </si>
  <si>
    <t>DELIVERYROOM/LABOR</t>
  </si>
  <si>
    <t>OTHER/DELIVLABOR</t>
  </si>
  <si>
    <t>EKG/ECG</t>
  </si>
  <si>
    <t>HOLTER MONT</t>
  </si>
  <si>
    <t>EEG</t>
  </si>
  <si>
    <t>GASTROINTSTL SVCS</t>
  </si>
  <si>
    <t>OTHER GASTROINTS</t>
  </si>
  <si>
    <t>SPECIALTY SVC</t>
  </si>
  <si>
    <t>TREATMENT RM</t>
  </si>
  <si>
    <t>OBSERVATION HRS</t>
  </si>
  <si>
    <t>ESWT</t>
  </si>
  <si>
    <t>RENAL DIALYSIS</t>
  </si>
  <si>
    <t>DIALY/INPATIENT</t>
  </si>
  <si>
    <t>DIALY/IP/CAPD</t>
  </si>
  <si>
    <t>DIALY/IP/OTHER</t>
  </si>
  <si>
    <t>U809</t>
  </si>
  <si>
    <t>BH/TREATMENTS</t>
  </si>
  <si>
    <t>BH/ELECTRO SHOCK</t>
  </si>
  <si>
    <t>RESERVED NATIONAL USE</t>
  </si>
  <si>
    <t>BH/INDIV RX</t>
  </si>
  <si>
    <t>BH/GROUP RX</t>
  </si>
  <si>
    <t>BH/FAMILY RX</t>
  </si>
  <si>
    <t>BH/TESTING</t>
  </si>
  <si>
    <t>BH/OTHER</t>
  </si>
  <si>
    <t>OTHER DX SVCS</t>
  </si>
  <si>
    <t>ADDITIONAL DX SVCS</t>
  </si>
  <si>
    <t>U929</t>
  </si>
  <si>
    <t>OTHER RX SVCS</t>
  </si>
  <si>
    <t>DRUG REHAB</t>
  </si>
  <si>
    <t>ALCOHOL REHAB</t>
  </si>
  <si>
    <t>U945</t>
  </si>
  <si>
    <t>CMPLX MED EQUIPROUT</t>
  </si>
  <si>
    <t>PRO FEE</t>
  </si>
  <si>
    <t>PRO FEE/PSYCH</t>
  </si>
  <si>
    <t>PRO FEE/ANEST MD</t>
  </si>
  <si>
    <t>PRO FEE/ANEST CRNA</t>
  </si>
  <si>
    <t>PRO FEE/OTHER</t>
  </si>
  <si>
    <t>PRO FEE/RAD/DX</t>
  </si>
  <si>
    <t>U972</t>
  </si>
  <si>
    <t>PRO FEE/EEG</t>
  </si>
  <si>
    <t>U986</t>
  </si>
  <si>
    <t>PRO FEE/HOS VIS</t>
  </si>
  <si>
    <t>Department Use Only</t>
  </si>
  <si>
    <t>NAME OF FACILITY:</t>
  </si>
  <si>
    <t>REPORTING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</si>
</sst>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[Red]\(0\)"/>
    <numFmt numFmtId="166" formatCode="#,##0.000000_);[Red]\(#,##0.000000\)"/>
    <numFmt numFmtId="167" formatCode="mm/dd/yy"/>
    <numFmt numFmtId="168" formatCode="_(* #,##0_);_(* \(#,##0\);_(* &quot;-&quot;??_);_(@_)"/>
    <numFmt numFmtId="169" formatCode="_(* #,##0.000000_);_(* \(#,##0.000000\);_(* &quot;-&quot;??_);_(@_)"/>
    <numFmt numFmtId="170" formatCode="_(* #,##0.00000_);_(* \(#,##0.00000\);_(* &quot;-&quot;??_);_(@_)"/>
    <numFmt numFmtId="171" formatCode="0.000000000"/>
    <numFmt numFmtId="172" formatCode="#,##0.0000_);[Red]\(#,##0.0000\)"/>
  </numFmts>
  <fonts count="5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u/>
      <sz val="16"/>
      <name val="Arial"/>
      <family val="2"/>
    </font>
    <font>
      <b/>
      <i/>
      <u/>
      <sz val="8"/>
      <color indexed="8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i/>
      <sz val="9"/>
      <name val="Arial"/>
      <family val="2"/>
    </font>
    <font>
      <i/>
      <u/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0">
    <xf numFmtId="165" fontId="0" fillId="0" borderId="0"/>
    <xf numFmtId="43" fontId="27" fillId="0" borderId="0" applyFont="0" applyFill="0" applyBorder="0" applyAlignment="0" applyProtection="0"/>
    <xf numFmtId="0" fontId="5" fillId="0" borderId="0"/>
    <xf numFmtId="9" fontId="27" fillId="0" borderId="0" applyFont="0" applyFill="0" applyBorder="0" applyAlignment="0" applyProtection="0"/>
    <xf numFmtId="0" fontId="2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7" fillId="0" borderId="0"/>
    <xf numFmtId="0" fontId="42" fillId="0" borderId="0"/>
    <xf numFmtId="43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3" fillId="0" borderId="0"/>
    <xf numFmtId="9" fontId="7" fillId="0" borderId="0" applyFont="0" applyFill="0" applyBorder="0" applyAlignment="0" applyProtection="0"/>
    <xf numFmtId="0" fontId="44" fillId="0" borderId="0"/>
    <xf numFmtId="43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165" fontId="4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2">
    <xf numFmtId="165" fontId="0" fillId="0" borderId="0" xfId="0" applyFont="1" applyAlignment="1"/>
    <xf numFmtId="38" fontId="7" fillId="0" borderId="0" xfId="0" applyNumberFormat="1" applyFont="1"/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/>
    <xf numFmtId="38" fontId="7" fillId="0" borderId="0" xfId="0" applyNumberFormat="1" applyFont="1" applyAlignment="1">
      <alignment horizontal="center"/>
    </xf>
    <xf numFmtId="38" fontId="8" fillId="0" borderId="0" xfId="0" applyNumberFormat="1" applyFont="1" applyAlignment="1"/>
    <xf numFmtId="38" fontId="11" fillId="0" borderId="0" xfId="0" applyNumberFormat="1" applyFont="1" applyAlignment="1"/>
    <xf numFmtId="38" fontId="10" fillId="0" borderId="0" xfId="0" applyNumberFormat="1" applyFont="1" applyAlignment="1"/>
    <xf numFmtId="38" fontId="11" fillId="0" borderId="0" xfId="0" applyNumberFormat="1" applyFont="1" applyAlignment="1">
      <alignment horizontal="right"/>
    </xf>
    <xf numFmtId="38" fontId="11" fillId="0" borderId="0" xfId="0" applyNumberFormat="1" applyFont="1" applyAlignment="1">
      <alignment horizontal="center"/>
    </xf>
    <xf numFmtId="38" fontId="13" fillId="0" borderId="0" xfId="0" applyNumberFormat="1" applyFont="1" applyAlignment="1">
      <alignment horizontal="right"/>
    </xf>
    <xf numFmtId="38" fontId="13" fillId="0" borderId="0" xfId="0" applyNumberFormat="1" applyFont="1"/>
    <xf numFmtId="38" fontId="13" fillId="0" borderId="0" xfId="0" applyNumberFormat="1" applyFont="1" applyAlignment="1"/>
    <xf numFmtId="38" fontId="11" fillId="0" borderId="0" xfId="0" applyNumberFormat="1" applyFont="1" applyAlignment="1">
      <alignment horizontal="left"/>
    </xf>
    <xf numFmtId="38" fontId="11" fillId="0" borderId="5" xfId="0" applyNumberFormat="1" applyFont="1" applyBorder="1" applyAlignment="1"/>
    <xf numFmtId="38" fontId="8" fillId="0" borderId="6" xfId="0" applyNumberFormat="1" applyFont="1" applyBorder="1" applyAlignment="1"/>
    <xf numFmtId="38" fontId="14" fillId="0" borderId="0" xfId="0" applyNumberFormat="1" applyFont="1" applyAlignment="1"/>
    <xf numFmtId="38" fontId="14" fillId="0" borderId="0" xfId="0" applyNumberFormat="1" applyFont="1"/>
    <xf numFmtId="38" fontId="14" fillId="0" borderId="0" xfId="0" applyNumberFormat="1" applyFont="1" applyAlignment="1">
      <alignment horizontal="right"/>
    </xf>
    <xf numFmtId="166" fontId="14" fillId="0" borderId="0" xfId="0" applyNumberFormat="1" applyFont="1"/>
    <xf numFmtId="38" fontId="7" fillId="0" borderId="4" xfId="0" applyNumberFormat="1" applyFont="1" applyBorder="1"/>
    <xf numFmtId="166" fontId="7" fillId="0" borderId="0" xfId="0" applyNumberFormat="1" applyFont="1"/>
    <xf numFmtId="38" fontId="7" fillId="0" borderId="0" xfId="0" applyNumberFormat="1" applyFont="1" applyBorder="1" applyAlignment="1">
      <alignment horizontal="center"/>
    </xf>
    <xf numFmtId="40" fontId="14" fillId="0" borderId="0" xfId="0" applyNumberFormat="1" applyFont="1" applyAlignment="1"/>
    <xf numFmtId="14" fontId="13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 horizontal="center"/>
    </xf>
    <xf numFmtId="38" fontId="16" fillId="0" borderId="5" xfId="0" applyNumberFormat="1" applyFont="1" applyBorder="1" applyAlignment="1"/>
    <xf numFmtId="38" fontId="8" fillId="0" borderId="5" xfId="0" applyNumberFormat="1" applyFont="1" applyBorder="1" applyAlignment="1">
      <alignment horizontal="center"/>
    </xf>
    <xf numFmtId="38" fontId="12" fillId="0" borderId="5" xfId="0" applyNumberFormat="1" applyFont="1" applyBorder="1" applyAlignment="1">
      <alignment horizontal="center"/>
    </xf>
    <xf numFmtId="38" fontId="7" fillId="0" borderId="0" xfId="0" applyNumberFormat="1" applyFont="1" applyBorder="1" applyAlignment="1"/>
    <xf numFmtId="38" fontId="7" fillId="0" borderId="0" xfId="0" applyNumberFormat="1" applyFont="1" applyBorder="1"/>
    <xf numFmtId="38" fontId="8" fillId="0" borderId="0" xfId="0" applyNumberFormat="1" applyFont="1" applyBorder="1" applyAlignment="1"/>
    <xf numFmtId="38" fontId="19" fillId="0" borderId="0" xfId="0" applyNumberFormat="1" applyFont="1" applyAlignment="1">
      <alignment horizontal="right"/>
    </xf>
    <xf numFmtId="38" fontId="21" fillId="0" borderId="0" xfId="0" applyNumberFormat="1" applyFont="1" applyAlignment="1">
      <alignment horizontal="center"/>
    </xf>
    <xf numFmtId="38" fontId="22" fillId="0" borderId="0" xfId="0" applyNumberFormat="1" applyFont="1" applyAlignment="1">
      <alignment horizontal="center"/>
    </xf>
    <xf numFmtId="38" fontId="22" fillId="0" borderId="0" xfId="0" applyNumberFormat="1" applyFont="1" applyAlignment="1">
      <alignment horizontal="right"/>
    </xf>
    <xf numFmtId="38" fontId="23" fillId="0" borderId="7" xfId="0" applyNumberFormat="1" applyFont="1" applyBorder="1" applyAlignment="1">
      <alignment horizontal="center"/>
    </xf>
    <xf numFmtId="38" fontId="21" fillId="0" borderId="0" xfId="0" applyNumberFormat="1" applyFont="1" applyAlignment="1">
      <alignment horizontal="right"/>
    </xf>
    <xf numFmtId="38" fontId="15" fillId="0" borderId="0" xfId="0" applyNumberFormat="1" applyFont="1" applyAlignment="1"/>
    <xf numFmtId="38" fontId="24" fillId="0" borderId="0" xfId="0" applyNumberFormat="1" applyFont="1" applyAlignment="1"/>
    <xf numFmtId="167" fontId="11" fillId="0" borderId="0" xfId="0" applyNumberFormat="1" applyFont="1" applyAlignment="1">
      <alignment horizontal="center"/>
    </xf>
    <xf numFmtId="38" fontId="9" fillId="0" borderId="0" xfId="0" applyNumberFormat="1" applyFont="1" applyFill="1" applyAlignment="1"/>
    <xf numFmtId="38" fontId="14" fillId="0" borderId="0" xfId="0" applyNumberFormat="1" applyFont="1" applyFill="1"/>
    <xf numFmtId="38" fontId="14" fillId="0" borderId="0" xfId="0" applyNumberFormat="1" applyFont="1" applyFill="1" applyAlignment="1"/>
    <xf numFmtId="38" fontId="7" fillId="0" borderId="0" xfId="0" applyNumberFormat="1" applyFont="1" applyFill="1" applyAlignment="1"/>
    <xf numFmtId="38" fontId="18" fillId="0" borderId="0" xfId="0" applyNumberFormat="1" applyFont="1"/>
    <xf numFmtId="38" fontId="11" fillId="0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/>
    <xf numFmtId="38" fontId="16" fillId="0" borderId="5" xfId="0" applyNumberFormat="1" applyFont="1" applyFill="1" applyBorder="1" applyAlignment="1"/>
    <xf numFmtId="38" fontId="11" fillId="0" borderId="0" xfId="0" applyNumberFormat="1" applyFont="1" applyFill="1" applyAlignment="1">
      <alignment horizontal="center"/>
    </xf>
    <xf numFmtId="38" fontId="13" fillId="0" borderId="0" xfId="0" applyNumberFormat="1" applyFont="1" applyFill="1"/>
    <xf numFmtId="38" fontId="19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right"/>
    </xf>
    <xf numFmtId="38" fontId="11" fillId="0" borderId="0" xfId="0" applyNumberFormat="1" applyFont="1" applyFill="1" applyAlignment="1"/>
    <xf numFmtId="38" fontId="7" fillId="0" borderId="0" xfId="0" applyNumberFormat="1" applyFont="1" applyFill="1" applyBorder="1"/>
    <xf numFmtId="38" fontId="8" fillId="0" borderId="0" xfId="0" applyNumberFormat="1" applyFont="1" applyFill="1" applyBorder="1" applyAlignment="1"/>
    <xf numFmtId="38" fontId="18" fillId="0" borderId="0" xfId="0" applyNumberFormat="1" applyFont="1" applyFill="1" applyAlignment="1"/>
    <xf numFmtId="38" fontId="18" fillId="0" borderId="0" xfId="0" applyNumberFormat="1" applyFont="1" applyAlignment="1"/>
    <xf numFmtId="38" fontId="18" fillId="0" borderId="0" xfId="0" applyNumberFormat="1" applyFont="1" applyAlignment="1">
      <alignment horizontal="center"/>
    </xf>
    <xf numFmtId="165" fontId="0" fillId="0" borderId="0" xfId="0" applyAlignment="1"/>
    <xf numFmtId="38" fontId="16" fillId="0" borderId="6" xfId="0" applyNumberFormat="1" applyFont="1" applyBorder="1" applyAlignment="1"/>
    <xf numFmtId="38" fontId="19" fillId="0" borderId="0" xfId="0" applyNumberFormat="1" applyFont="1" applyAlignment="1"/>
    <xf numFmtId="38" fontId="32" fillId="0" borderId="0" xfId="0" applyNumberFormat="1" applyFont="1" applyAlignment="1"/>
    <xf numFmtId="38" fontId="32" fillId="0" borderId="0" xfId="0" applyNumberFormat="1" applyFont="1"/>
    <xf numFmtId="38" fontId="19" fillId="0" borderId="5" xfId="0" applyNumberFormat="1" applyFont="1" applyBorder="1" applyAlignment="1"/>
    <xf numFmtId="38" fontId="32" fillId="0" borderId="0" xfId="0" applyNumberFormat="1" applyFont="1" applyAlignment="1">
      <alignment horizontal="center"/>
    </xf>
    <xf numFmtId="17" fontId="32" fillId="0" borderId="0" xfId="0" applyNumberFormat="1" applyFont="1" applyAlignment="1">
      <alignment horizontal="center"/>
    </xf>
    <xf numFmtId="17" fontId="18" fillId="0" borderId="0" xfId="0" applyNumberFormat="1" applyFont="1" applyAlignment="1"/>
    <xf numFmtId="38" fontId="18" fillId="0" borderId="5" xfId="0" applyNumberFormat="1" applyFont="1" applyBorder="1"/>
    <xf numFmtId="38" fontId="18" fillId="0" borderId="5" xfId="0" applyNumberFormat="1" applyFont="1" applyBorder="1" applyAlignment="1">
      <alignment horizontal="right"/>
    </xf>
    <xf numFmtId="38" fontId="18" fillId="0" borderId="5" xfId="0" applyNumberFormat="1" applyFont="1" applyBorder="1" applyAlignment="1"/>
    <xf numFmtId="38" fontId="18" fillId="0" borderId="5" xfId="0" applyNumberFormat="1" applyFont="1" applyBorder="1" applyAlignment="1">
      <alignment horizontal="fill"/>
    </xf>
    <xf numFmtId="165" fontId="18" fillId="0" borderId="0" xfId="0" applyFont="1" applyAlignment="1"/>
    <xf numFmtId="38" fontId="18" fillId="0" borderId="0" xfId="0" applyNumberFormat="1" applyFont="1" applyFill="1"/>
    <xf numFmtId="38" fontId="19" fillId="0" borderId="0" xfId="0" applyNumberFormat="1" applyFont="1" applyFill="1" applyAlignment="1"/>
    <xf numFmtId="40" fontId="18" fillId="0" borderId="0" xfId="0" applyNumberFormat="1" applyFont="1" applyAlignment="1"/>
    <xf numFmtId="3" fontId="7" fillId="0" borderId="0" xfId="2" applyNumberFormat="1" applyFont="1" applyFill="1"/>
    <xf numFmtId="0" fontId="28" fillId="0" borderId="0" xfId="2" applyFont="1" applyFill="1" applyBorder="1"/>
    <xf numFmtId="0" fontId="28" fillId="0" borderId="0" xfId="2" applyFont="1" applyFill="1" applyAlignment="1"/>
    <xf numFmtId="0" fontId="5" fillId="0" borderId="0" xfId="2" applyFill="1" applyAlignment="1"/>
    <xf numFmtId="38" fontId="29" fillId="0" borderId="0" xfId="0" applyNumberFormat="1" applyFont="1" applyBorder="1" applyAlignment="1"/>
    <xf numFmtId="166" fontId="7" fillId="0" borderId="0" xfId="0" applyNumberFormat="1" applyFont="1" applyBorder="1"/>
    <xf numFmtId="38" fontId="0" fillId="0" borderId="0" xfId="0" applyNumberFormat="1" applyFont="1" applyFill="1" applyAlignment="1"/>
    <xf numFmtId="38" fontId="8" fillId="0" borderId="0" xfId="0" applyNumberFormat="1" applyFont="1" applyBorder="1" applyAlignment="1">
      <alignment horizontal="right"/>
    </xf>
    <xf numFmtId="38" fontId="18" fillId="0" borderId="5" xfId="0" applyNumberFormat="1" applyFont="1" applyFill="1" applyBorder="1" applyAlignment="1">
      <alignment horizontal="right"/>
    </xf>
    <xf numFmtId="17" fontId="32" fillId="0" borderId="2" xfId="0" applyNumberFormat="1" applyFont="1" applyBorder="1" applyAlignment="1">
      <alignment horizontal="center"/>
    </xf>
    <xf numFmtId="38" fontId="16" fillId="0" borderId="6" xfId="0" applyNumberFormat="1" applyFont="1" applyFill="1" applyBorder="1" applyAlignment="1"/>
    <xf numFmtId="38" fontId="33" fillId="0" borderId="0" xfId="0" applyNumberFormat="1" applyFont="1" applyFill="1" applyAlignment="1"/>
    <xf numFmtId="38" fontId="19" fillId="0" borderId="0" xfId="0" applyNumberFormat="1" applyFont="1" applyFill="1" applyBorder="1" applyAlignment="1">
      <alignment horizontal="right"/>
    </xf>
    <xf numFmtId="38" fontId="32" fillId="0" borderId="0" xfId="0" applyNumberFormat="1" applyFont="1" applyFill="1" applyBorder="1" applyAlignment="1">
      <alignment horizontal="center"/>
    </xf>
    <xf numFmtId="38" fontId="32" fillId="0" borderId="0" xfId="0" applyNumberFormat="1" applyFont="1" applyFill="1" applyAlignment="1"/>
    <xf numFmtId="38" fontId="32" fillId="0" borderId="0" xfId="0" applyNumberFormat="1" applyFont="1" applyFill="1" applyBorder="1" applyAlignment="1">
      <alignment horizontal="right"/>
    </xf>
    <xf numFmtId="38" fontId="32" fillId="0" borderId="0" xfId="0" applyNumberFormat="1" applyFont="1" applyFill="1" applyAlignment="1">
      <alignment horizontal="right"/>
    </xf>
    <xf numFmtId="38" fontId="37" fillId="0" borderId="0" xfId="0" applyNumberFormat="1" applyFont="1" applyFill="1" applyAlignment="1"/>
    <xf numFmtId="165" fontId="19" fillId="0" borderId="0" xfId="0" quotePrefix="1" applyNumberFormat="1" applyFont="1" applyFill="1" applyAlignment="1">
      <alignment horizontal="center"/>
    </xf>
    <xf numFmtId="38" fontId="19" fillId="0" borderId="0" xfId="0" applyNumberFormat="1" applyFont="1" applyFill="1" applyAlignment="1">
      <alignment horizontal="center"/>
    </xf>
    <xf numFmtId="38" fontId="19" fillId="0" borderId="5" xfId="0" applyNumberFormat="1" applyFont="1" applyFill="1" applyBorder="1" applyAlignment="1"/>
    <xf numFmtId="38" fontId="32" fillId="0" borderId="0" xfId="0" applyNumberFormat="1" applyFont="1" applyFill="1" applyAlignment="1">
      <alignment horizontal="center"/>
    </xf>
    <xf numFmtId="17" fontId="32" fillId="0" borderId="0" xfId="0" applyNumberFormat="1" applyFont="1" applyFill="1" applyAlignment="1">
      <alignment horizontal="center"/>
    </xf>
    <xf numFmtId="38" fontId="18" fillId="0" borderId="5" xfId="0" applyNumberFormat="1" applyFont="1" applyFill="1" applyBorder="1" applyAlignment="1"/>
    <xf numFmtId="38" fontId="18" fillId="0" borderId="5" xfId="0" applyNumberFormat="1" applyFont="1" applyFill="1" applyBorder="1" applyAlignment="1">
      <alignment horizontal="fill"/>
    </xf>
    <xf numFmtId="165" fontId="18" fillId="0" borderId="0" xfId="0" applyFont="1" applyFill="1" applyAlignment="1"/>
    <xf numFmtId="17" fontId="32" fillId="0" borderId="5" xfId="0" applyNumberFormat="1" applyFont="1" applyBorder="1" applyAlignment="1">
      <alignment horizontal="center"/>
    </xf>
    <xf numFmtId="38" fontId="32" fillId="0" borderId="5" xfId="0" applyNumberFormat="1" applyFont="1" applyBorder="1" applyAlignment="1">
      <alignment horizontal="center"/>
    </xf>
    <xf numFmtId="38" fontId="18" fillId="0" borderId="5" xfId="0" applyNumberFormat="1" applyFont="1" applyFill="1" applyBorder="1" applyAlignment="1">
      <alignment horizontal="center"/>
    </xf>
    <xf numFmtId="0" fontId="20" fillId="0" borderId="0" xfId="5" applyFont="1" applyFill="1" applyBorder="1"/>
    <xf numFmtId="164" fontId="23" fillId="0" borderId="0" xfId="5" applyNumberFormat="1" applyFont="1" applyFill="1" applyBorder="1"/>
    <xf numFmtId="0" fontId="23" fillId="0" borderId="0" xfId="5" applyFont="1" applyFill="1" applyBorder="1"/>
    <xf numFmtId="164" fontId="22" fillId="0" borderId="0" xfId="5" applyNumberFormat="1" applyFont="1" applyFill="1" applyBorder="1"/>
    <xf numFmtId="0" fontId="0" fillId="0" borderId="0" xfId="5" applyFont="1" applyAlignment="1">
      <alignment horizontal="center" wrapText="1"/>
    </xf>
    <xf numFmtId="0" fontId="13" fillId="0" borderId="4" xfId="5" applyFont="1" applyBorder="1"/>
    <xf numFmtId="40" fontId="16" fillId="0" borderId="0" xfId="0" applyNumberFormat="1" applyFont="1" applyAlignment="1"/>
    <xf numFmtId="38" fontId="0" fillId="0" borderId="0" xfId="0" applyNumberFormat="1" applyFont="1" applyAlignment="1"/>
    <xf numFmtId="38" fontId="0" fillId="0" borderId="4" xfId="0" applyNumberFormat="1" applyFont="1" applyBorder="1" applyAlignment="1">
      <alignment horizontal="left"/>
    </xf>
    <xf numFmtId="10" fontId="8" fillId="0" borderId="0" xfId="9" applyNumberFormat="1" applyFont="1" applyBorder="1" applyAlignment="1"/>
    <xf numFmtId="38" fontId="0" fillId="0" borderId="0" xfId="0" applyNumberFormat="1" applyFont="1" applyFill="1"/>
    <xf numFmtId="165" fontId="0" fillId="0" borderId="0" xfId="0"/>
    <xf numFmtId="3" fontId="0" fillId="0" borderId="0" xfId="2" applyNumberFormat="1" applyFont="1" applyFill="1"/>
    <xf numFmtId="38" fontId="0" fillId="0" borderId="0" xfId="0" applyNumberFormat="1" applyFont="1"/>
    <xf numFmtId="0" fontId="5" fillId="0" borderId="0" xfId="10" applyAlignment="1"/>
    <xf numFmtId="15" fontId="18" fillId="0" borderId="0" xfId="10" applyNumberFormat="1" applyFont="1" applyFill="1" applyAlignment="1">
      <alignment horizontal="left"/>
    </xf>
    <xf numFmtId="43" fontId="18" fillId="0" borderId="0" xfId="11" applyNumberFormat="1" applyFont="1" applyFill="1" applyAlignment="1">
      <alignment horizontal="right"/>
    </xf>
    <xf numFmtId="169" fontId="18" fillId="0" borderId="0" xfId="11" applyNumberFormat="1" applyFont="1" applyFill="1" applyAlignment="1">
      <alignment horizontal="right"/>
    </xf>
    <xf numFmtId="170" fontId="18" fillId="0" borderId="0" xfId="11" applyNumberFormat="1" applyFont="1" applyFill="1" applyAlignment="1">
      <alignment horizontal="right"/>
    </xf>
    <xf numFmtId="168" fontId="18" fillId="0" borderId="0" xfId="11" applyNumberFormat="1" applyFont="1" applyFill="1" applyAlignment="1">
      <alignment horizontal="right"/>
    </xf>
    <xf numFmtId="171" fontId="18" fillId="0" borderId="0" xfId="12" applyNumberFormat="1" applyFont="1" applyFill="1" applyBorder="1" applyAlignment="1">
      <alignment horizontal="left"/>
    </xf>
    <xf numFmtId="167" fontId="18" fillId="0" borderId="0" xfId="12" applyNumberFormat="1" applyFont="1" applyAlignment="1">
      <alignment horizontal="center"/>
    </xf>
    <xf numFmtId="3" fontId="18" fillId="0" borderId="0" xfId="11" applyNumberFormat="1" applyFont="1"/>
    <xf numFmtId="3" fontId="18" fillId="0" borderId="0" xfId="12" applyNumberFormat="1" applyFont="1"/>
    <xf numFmtId="38" fontId="7" fillId="0" borderId="4" xfId="0" applyNumberFormat="1" applyFont="1" applyBorder="1" applyAlignment="1"/>
    <xf numFmtId="38" fontId="0" fillId="0" borderId="4" xfId="0" applyNumberFormat="1" applyFont="1" applyBorder="1"/>
    <xf numFmtId="167" fontId="19" fillId="0" borderId="0" xfId="0" applyNumberFormat="1" applyFont="1" applyAlignment="1">
      <alignment horizontal="center"/>
    </xf>
    <xf numFmtId="38" fontId="21" fillId="0" borderId="0" xfId="0" applyNumberFormat="1" applyFont="1" applyAlignment="1"/>
    <xf numFmtId="38" fontId="22" fillId="0" borderId="7" xfId="0" applyNumberFormat="1" applyFont="1" applyBorder="1" applyAlignment="1">
      <alignment horizontal="center"/>
    </xf>
    <xf numFmtId="165" fontId="32" fillId="0" borderId="0" xfId="0" applyFont="1" applyAlignment="1"/>
    <xf numFmtId="165" fontId="32" fillId="0" borderId="0" xfId="0" quotePrefix="1" applyFont="1" applyAlignment="1"/>
    <xf numFmtId="38" fontId="21" fillId="0" borderId="5" xfId="0" applyNumberFormat="1" applyFont="1" applyBorder="1" applyAlignment="1"/>
    <xf numFmtId="38" fontId="32" fillId="0" borderId="0" xfId="0" applyNumberFormat="1" applyFont="1" applyAlignment="1">
      <alignment horizontal="center" wrapText="1"/>
    </xf>
    <xf numFmtId="38" fontId="16" fillId="0" borderId="0" xfId="2" applyNumberFormat="1" applyFont="1" applyFill="1" applyAlignment="1"/>
    <xf numFmtId="49" fontId="17" fillId="0" borderId="0" xfId="1" applyNumberFormat="1" applyFont="1" applyFill="1" applyAlignment="1">
      <alignment horizontal="center"/>
    </xf>
    <xf numFmtId="40" fontId="18" fillId="0" borderId="0" xfId="0" applyNumberFormat="1" applyFont="1"/>
    <xf numFmtId="40" fontId="32" fillId="0" borderId="0" xfId="0" applyNumberFormat="1" applyFont="1"/>
    <xf numFmtId="40" fontId="18" fillId="0" borderId="0" xfId="0" applyNumberFormat="1" applyFont="1" applyFill="1" applyAlignment="1"/>
    <xf numFmtId="38" fontId="29" fillId="0" borderId="0" xfId="0" applyNumberFormat="1" applyFont="1" applyFill="1" applyAlignment="1"/>
    <xf numFmtId="172" fontId="14" fillId="0" borderId="0" xfId="0" applyNumberFormat="1" applyFont="1"/>
    <xf numFmtId="0" fontId="34" fillId="0" borderId="0" xfId="5" applyFont="1" applyAlignment="1"/>
    <xf numFmtId="0" fontId="13" fillId="0" borderId="4" xfId="5" applyFont="1" applyBorder="1" applyAlignment="1">
      <alignment horizontal="right"/>
    </xf>
    <xf numFmtId="0" fontId="5" fillId="0" borderId="0" xfId="2" applyFill="1" applyAlignment="1">
      <alignment vertical="center"/>
    </xf>
    <xf numFmtId="164" fontId="6" fillId="0" borderId="0" xfId="2" applyNumberFormat="1" applyFont="1" applyFill="1" applyAlignment="1">
      <alignment vertical="center"/>
    </xf>
    <xf numFmtId="164" fontId="6" fillId="0" borderId="0" xfId="2" applyNumberFormat="1" applyFont="1" applyFill="1" applyAlignment="1">
      <alignment horizontal="right" vertical="center"/>
    </xf>
    <xf numFmtId="37" fontId="17" fillId="0" borderId="0" xfId="2" applyNumberFormat="1" applyFont="1" applyFill="1" applyAlignment="1">
      <alignment vertical="center"/>
    </xf>
    <xf numFmtId="14" fontId="25" fillId="0" borderId="0" xfId="2" applyNumberFormat="1" applyFont="1" applyFill="1" applyAlignment="1">
      <alignment horizontal="center" vertical="center"/>
    </xf>
    <xf numFmtId="14" fontId="35" fillId="0" borderId="0" xfId="2" applyNumberFormat="1" applyFont="1" applyFill="1" applyAlignment="1">
      <alignment horizontal="center" vertical="center"/>
    </xf>
    <xf numFmtId="164" fontId="12" fillId="0" borderId="0" xfId="2" applyNumberFormat="1" applyFont="1" applyFill="1" applyAlignment="1"/>
    <xf numFmtId="164" fontId="6" fillId="0" borderId="0" xfId="2" applyNumberFormat="1" applyFont="1" applyFill="1" applyAlignment="1"/>
    <xf numFmtId="164" fontId="8" fillId="0" borderId="0" xfId="2" applyNumberFormat="1" applyFont="1" applyFill="1" applyAlignment="1"/>
    <xf numFmtId="3" fontId="6" fillId="0" borderId="0" xfId="2" applyNumberFormat="1" applyFont="1" applyFill="1" applyAlignment="1"/>
    <xf numFmtId="3" fontId="8" fillId="0" borderId="0" xfId="2" applyNumberFormat="1" applyFont="1" applyFill="1" applyAlignment="1"/>
    <xf numFmtId="37" fontId="17" fillId="0" borderId="0" xfId="2" applyNumberFormat="1" applyFont="1" applyFill="1" applyAlignment="1"/>
    <xf numFmtId="3" fontId="6" fillId="0" borderId="0" xfId="2" applyNumberFormat="1" applyFont="1" applyFill="1" applyBorder="1" applyAlignment="1"/>
    <xf numFmtId="3" fontId="8" fillId="0" borderId="0" xfId="2" applyNumberFormat="1" applyFont="1" applyFill="1" applyBorder="1" applyAlignment="1"/>
    <xf numFmtId="3" fontId="7" fillId="0" borderId="0" xfId="2" applyNumberFormat="1" applyFont="1" applyFill="1" applyBorder="1" applyAlignment="1"/>
    <xf numFmtId="164" fontId="8" fillId="0" borderId="9" xfId="2" applyNumberFormat="1" applyFont="1" applyFill="1" applyBorder="1" applyAlignment="1"/>
    <xf numFmtId="164" fontId="16" fillId="0" borderId="0" xfId="2" applyNumberFormat="1" applyFont="1" applyFill="1" applyAlignment="1"/>
    <xf numFmtId="164" fontId="11" fillId="0" borderId="0" xfId="2" applyNumberFormat="1" applyFont="1" applyFill="1" applyAlignment="1"/>
    <xf numFmtId="0" fontId="18" fillId="0" borderId="0" xfId="2" applyFont="1" applyFill="1" applyBorder="1" applyAlignment="1"/>
    <xf numFmtId="38" fontId="18" fillId="0" borderId="0" xfId="2" applyNumberFormat="1" applyFont="1" applyFill="1" applyBorder="1" applyAlignment="1"/>
    <xf numFmtId="0" fontId="6" fillId="0" borderId="0" xfId="2" applyNumberFormat="1" applyFont="1" applyFill="1" applyAlignment="1">
      <alignment horizontal="right"/>
    </xf>
    <xf numFmtId="164" fontId="36" fillId="0" borderId="0" xfId="2" applyNumberFormat="1" applyFont="1" applyFill="1" applyBorder="1" applyAlignment="1"/>
    <xf numFmtId="38" fontId="40" fillId="0" borderId="0" xfId="2" applyNumberFormat="1" applyFont="1" applyFill="1" applyBorder="1" applyAlignment="1"/>
    <xf numFmtId="0" fontId="32" fillId="0" borderId="0" xfId="2" applyFont="1" applyFill="1" applyAlignment="1">
      <alignment horizontal="right"/>
    </xf>
    <xf numFmtId="0" fontId="6" fillId="0" borderId="0" xfId="2" applyNumberFormat="1" applyFont="1" applyFill="1" applyAlignment="1"/>
    <xf numFmtId="3" fontId="40" fillId="0" borderId="0" xfId="2" applyNumberFormat="1" applyFont="1" applyFill="1" applyBorder="1" applyAlignment="1"/>
    <xf numFmtId="164" fontId="6" fillId="0" borderId="0" xfId="2" applyNumberFormat="1" applyFont="1" applyFill="1" applyAlignment="1" applyProtection="1">
      <protection locked="0"/>
    </xf>
    <xf numFmtId="0" fontId="38" fillId="0" borderId="0" xfId="2" applyFont="1" applyFill="1" applyAlignment="1"/>
    <xf numFmtId="0" fontId="41" fillId="0" borderId="0" xfId="2" applyFont="1" applyFill="1" applyAlignment="1"/>
    <xf numFmtId="0" fontId="31" fillId="0" borderId="0" xfId="2" applyFont="1" applyFill="1" applyAlignment="1"/>
    <xf numFmtId="0" fontId="5" fillId="0" borderId="0" xfId="2" applyFont="1" applyFill="1" applyAlignment="1"/>
    <xf numFmtId="38" fontId="0" fillId="0" borderId="0" xfId="0" applyNumberFormat="1" applyFont="1" applyFill="1" applyAlignment="1">
      <alignment horizontal="center"/>
    </xf>
    <xf numFmtId="165" fontId="47" fillId="0" borderId="0" xfId="0" applyFont="1" applyAlignment="1"/>
    <xf numFmtId="165" fontId="0" fillId="4" borderId="0" xfId="0" applyFont="1" applyFill="1" applyAlignment="1">
      <alignment horizontal="right"/>
    </xf>
    <xf numFmtId="165" fontId="47" fillId="2" borderId="0" xfId="0" applyFont="1" applyFill="1" applyAlignment="1"/>
    <xf numFmtId="167" fontId="11" fillId="2" borderId="0" xfId="0" applyNumberFormat="1" applyFont="1" applyFill="1" applyAlignment="1">
      <alignment horizontal="center"/>
    </xf>
    <xf numFmtId="38" fontId="30" fillId="0" borderId="0" xfId="0" applyNumberFormat="1" applyFont="1" applyAlignment="1"/>
    <xf numFmtId="38" fontId="26" fillId="0" borderId="7" xfId="0" applyNumberFormat="1" applyFont="1" applyBorder="1" applyAlignment="1">
      <alignment horizontal="center"/>
    </xf>
    <xf numFmtId="0" fontId="0" fillId="0" borderId="0" xfId="5" applyFont="1"/>
    <xf numFmtId="164" fontId="0" fillId="0" borderId="0" xfId="5" applyNumberFormat="1" applyFont="1" applyFill="1" applyBorder="1"/>
    <xf numFmtId="0" fontId="0" fillId="0" borderId="0" xfId="5" applyFont="1" applyFill="1"/>
    <xf numFmtId="0" fontId="0" fillId="2" borderId="0" xfId="5" applyFont="1" applyFill="1"/>
    <xf numFmtId="164" fontId="0" fillId="2" borderId="0" xfId="5" applyNumberFormat="1" applyFont="1" applyFill="1"/>
    <xf numFmtId="167" fontId="13" fillId="2" borderId="4" xfId="5" applyNumberFormat="1" applyFont="1" applyFill="1" applyBorder="1" applyAlignment="1">
      <alignment horizontal="left"/>
    </xf>
    <xf numFmtId="38" fontId="11" fillId="2" borderId="7" xfId="0" applyNumberFormat="1" applyFont="1" applyFill="1" applyBorder="1" applyAlignment="1">
      <alignment horizontal="center"/>
    </xf>
    <xf numFmtId="165" fontId="0" fillId="0" borderId="0" xfId="0" applyFont="1" applyFill="1" applyAlignment="1"/>
    <xf numFmtId="165" fontId="47" fillId="0" borderId="0" xfId="0" applyFont="1" applyFill="1" applyAlignment="1"/>
    <xf numFmtId="165" fontId="13" fillId="0" borderId="0" xfId="0" applyFont="1" applyAlignment="1"/>
    <xf numFmtId="38" fontId="7" fillId="4" borderId="0" xfId="0" applyNumberFormat="1" applyFont="1" applyFill="1"/>
    <xf numFmtId="38" fontId="7" fillId="2" borderId="0" xfId="0" applyNumberFormat="1" applyFont="1" applyFill="1"/>
    <xf numFmtId="38" fontId="11" fillId="2" borderId="0" xfId="0" applyNumberFormat="1" applyFont="1" applyFill="1" applyAlignment="1">
      <alignment horizontal="center"/>
    </xf>
    <xf numFmtId="40" fontId="7" fillId="4" borderId="0" xfId="0" applyNumberFormat="1" applyFont="1" applyFill="1"/>
    <xf numFmtId="40" fontId="7" fillId="4" borderId="0" xfId="0" applyNumberFormat="1" applyFont="1" applyFill="1" applyAlignment="1"/>
    <xf numFmtId="166" fontId="7" fillId="2" borderId="0" xfId="0" applyNumberFormat="1" applyFont="1" applyFill="1"/>
    <xf numFmtId="38" fontId="7" fillId="2" borderId="17" xfId="0" applyNumberFormat="1" applyFont="1" applyFill="1" applyBorder="1"/>
    <xf numFmtId="38" fontId="7" fillId="2" borderId="17" xfId="0" applyNumberFormat="1" applyFont="1" applyFill="1" applyBorder="1" applyAlignment="1"/>
    <xf numFmtId="38" fontId="7" fillId="2" borderId="16" xfId="0" applyNumberFormat="1" applyFont="1" applyFill="1" applyBorder="1" applyAlignment="1"/>
    <xf numFmtId="38" fontId="7" fillId="2" borderId="4" xfId="0" applyNumberFormat="1" applyFont="1" applyFill="1" applyBorder="1"/>
    <xf numFmtId="38" fontId="11" fillId="0" borderId="0" xfId="0" applyNumberFormat="1" applyFont="1" applyBorder="1" applyAlignment="1"/>
    <xf numFmtId="3" fontId="6" fillId="4" borderId="0" xfId="2" applyNumberFormat="1" applyFont="1" applyFill="1" applyAlignment="1"/>
    <xf numFmtId="3" fontId="6" fillId="2" borderId="0" xfId="2" applyNumberFormat="1" applyFont="1" applyFill="1" applyAlignment="1"/>
    <xf numFmtId="3" fontId="6" fillId="2" borderId="1" xfId="2" applyNumberFormat="1" applyFont="1" applyFill="1" applyBorder="1" applyAlignment="1"/>
    <xf numFmtId="38" fontId="6" fillId="4" borderId="0" xfId="2" applyNumberFormat="1" applyFont="1" applyFill="1" applyAlignment="1"/>
    <xf numFmtId="38" fontId="8" fillId="2" borderId="4" xfId="2" applyNumberFormat="1" applyFont="1" applyFill="1" applyBorder="1" applyAlignment="1"/>
    <xf numFmtId="0" fontId="7" fillId="0" borderId="0" xfId="10" applyNumberFormat="1" applyFont="1" applyFill="1" applyAlignment="1"/>
    <xf numFmtId="165" fontId="0" fillId="0" borderId="0" xfId="0" applyFont="1" applyAlignment="1"/>
    <xf numFmtId="38" fontId="7" fillId="0" borderId="0" xfId="0" applyNumberFormat="1" applyFont="1"/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/>
    <xf numFmtId="38" fontId="7" fillId="0" borderId="0" xfId="0" applyNumberFormat="1" applyFont="1" applyAlignment="1">
      <alignment horizontal="center"/>
    </xf>
    <xf numFmtId="38" fontId="8" fillId="0" borderId="0" xfId="0" applyNumberFormat="1" applyFont="1" applyAlignment="1"/>
    <xf numFmtId="38" fontId="11" fillId="0" borderId="0" xfId="0" applyNumberFormat="1" applyFont="1" applyAlignment="1"/>
    <xf numFmtId="38" fontId="10" fillId="0" borderId="0" xfId="0" applyNumberFormat="1" applyFont="1" applyAlignment="1"/>
    <xf numFmtId="38" fontId="11" fillId="0" borderId="0" xfId="0" applyNumberFormat="1" applyFont="1" applyAlignment="1">
      <alignment horizontal="right"/>
    </xf>
    <xf numFmtId="38" fontId="13" fillId="0" borderId="0" xfId="0" applyNumberFormat="1" applyFont="1" applyAlignment="1">
      <alignment horizontal="right"/>
    </xf>
    <xf numFmtId="38" fontId="13" fillId="0" borderId="0" xfId="0" applyNumberFormat="1" applyFont="1"/>
    <xf numFmtId="38" fontId="13" fillId="0" borderId="0" xfId="0" applyNumberFormat="1" applyFont="1" applyAlignment="1"/>
    <xf numFmtId="38" fontId="11" fillId="0" borderId="0" xfId="0" applyNumberFormat="1" applyFont="1" applyAlignment="1">
      <alignment horizontal="left"/>
    </xf>
    <xf numFmtId="38" fontId="8" fillId="0" borderId="18" xfId="0" applyNumberFormat="1" applyFont="1" applyBorder="1" applyAlignment="1">
      <alignment horizontal="center"/>
    </xf>
    <xf numFmtId="38" fontId="9" fillId="0" borderId="0" xfId="0" applyNumberFormat="1" applyFont="1" applyAlignment="1"/>
    <xf numFmtId="38" fontId="8" fillId="0" borderId="0" xfId="0" applyNumberFormat="1" applyFont="1" applyAlignment="1">
      <alignment horizontal="right"/>
    </xf>
    <xf numFmtId="38" fontId="8" fillId="0" borderId="4" xfId="0" applyNumberFormat="1" applyFont="1" applyBorder="1" applyAlignment="1"/>
    <xf numFmtId="38" fontId="11" fillId="0" borderId="5" xfId="0" applyNumberFormat="1" applyFont="1" applyBorder="1" applyAlignment="1"/>
    <xf numFmtId="166" fontId="7" fillId="0" borderId="0" xfId="0" applyNumberFormat="1" applyFont="1"/>
    <xf numFmtId="38" fontId="48" fillId="0" borderId="0" xfId="0" applyNumberFormat="1" applyFont="1" applyAlignment="1"/>
    <xf numFmtId="40" fontId="7" fillId="0" borderId="0" xfId="0" applyNumberFormat="1" applyFont="1" applyAlignment="1"/>
    <xf numFmtId="14" fontId="13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 horizontal="center"/>
    </xf>
    <xf numFmtId="38" fontId="6" fillId="0" borderId="5" xfId="0" applyNumberFormat="1" applyFont="1" applyBorder="1" applyAlignment="1">
      <alignment horizontal="center"/>
    </xf>
    <xf numFmtId="38" fontId="7" fillId="0" borderId="0" xfId="0" applyNumberFormat="1" applyFont="1" applyBorder="1" applyAlignment="1"/>
    <xf numFmtId="38" fontId="22" fillId="0" borderId="0" xfId="0" applyNumberFormat="1" applyFont="1" applyAlignment="1">
      <alignment horizontal="center"/>
    </xf>
    <xf numFmtId="38" fontId="22" fillId="0" borderId="0" xfId="0" applyNumberFormat="1" applyFont="1" applyAlignment="1">
      <alignment horizontal="right"/>
    </xf>
    <xf numFmtId="38" fontId="23" fillId="0" borderId="7" xfId="0" applyNumberFormat="1" applyFont="1" applyBorder="1" applyAlignment="1">
      <alignment horizontal="center"/>
    </xf>
    <xf numFmtId="38" fontId="21" fillId="0" borderId="0" xfId="0" applyNumberFormat="1" applyFont="1" applyAlignment="1">
      <alignment horizontal="right"/>
    </xf>
    <xf numFmtId="38" fontId="15" fillId="0" borderId="0" xfId="0" applyNumberFormat="1" applyFont="1" applyAlignment="1"/>
    <xf numFmtId="167" fontId="11" fillId="0" borderId="0" xfId="0" applyNumberFormat="1" applyFont="1" applyAlignment="1">
      <alignment horizontal="center"/>
    </xf>
    <xf numFmtId="40" fontId="13" fillId="0" borderId="0" xfId="0" applyNumberFormat="1" applyFont="1" applyAlignment="1"/>
    <xf numFmtId="40" fontId="8" fillId="0" borderId="5" xfId="0" applyNumberFormat="1" applyFont="1" applyBorder="1" applyAlignment="1">
      <alignment horizontal="center"/>
    </xf>
    <xf numFmtId="38" fontId="8" fillId="2" borderId="3" xfId="0" applyNumberFormat="1" applyFont="1" applyFill="1" applyBorder="1" applyAlignment="1"/>
    <xf numFmtId="38" fontId="14" fillId="2" borderId="4" xfId="0" applyNumberFormat="1" applyFont="1" applyFill="1" applyBorder="1"/>
    <xf numFmtId="38" fontId="8" fillId="2" borderId="20" xfId="0" applyNumberFormat="1" applyFont="1" applyFill="1" applyBorder="1" applyAlignment="1"/>
    <xf numFmtId="38" fontId="0" fillId="0" borderId="4" xfId="0" applyNumberFormat="1" applyFont="1" applyBorder="1" applyAlignment="1"/>
    <xf numFmtId="1" fontId="11" fillId="2" borderId="0" xfId="0" applyNumberFormat="1" applyFont="1" applyFill="1" applyAlignment="1">
      <alignment horizontal="center"/>
    </xf>
    <xf numFmtId="38" fontId="7" fillId="2" borderId="18" xfId="0" applyNumberFormat="1" applyFont="1" applyFill="1" applyBorder="1"/>
    <xf numFmtId="165" fontId="0" fillId="0" borderId="0" xfId="0" applyFont="1" applyAlignment="1"/>
    <xf numFmtId="38" fontId="7" fillId="0" borderId="0" xfId="0" applyNumberFormat="1" applyFont="1"/>
    <xf numFmtId="38" fontId="7" fillId="0" borderId="0" xfId="0" applyNumberFormat="1" applyFont="1" applyAlignment="1"/>
    <xf numFmtId="38" fontId="7" fillId="0" borderId="0" xfId="0" applyNumberFormat="1" applyFont="1" applyAlignment="1">
      <alignment horizontal="center"/>
    </xf>
    <xf numFmtId="38" fontId="11" fillId="0" borderId="0" xfId="0" applyNumberFormat="1" applyFont="1" applyAlignment="1"/>
    <xf numFmtId="38" fontId="10" fillId="0" borderId="0" xfId="0" applyNumberFormat="1" applyFont="1" applyAlignment="1"/>
    <xf numFmtId="38" fontId="11" fillId="0" borderId="0" xfId="0" applyNumberFormat="1" applyFont="1" applyAlignment="1">
      <alignment horizontal="right"/>
    </xf>
    <xf numFmtId="38" fontId="11" fillId="0" borderId="0" xfId="0" applyNumberFormat="1" applyFont="1" applyAlignment="1">
      <alignment horizontal="center"/>
    </xf>
    <xf numFmtId="38" fontId="13" fillId="0" borderId="0" xfId="0" applyNumberFormat="1" applyFont="1" applyAlignment="1">
      <alignment horizontal="right"/>
    </xf>
    <xf numFmtId="38" fontId="13" fillId="0" borderId="0" xfId="0" applyNumberFormat="1" applyFont="1"/>
    <xf numFmtId="38" fontId="13" fillId="0" borderId="0" xfId="0" applyNumberFormat="1" applyFont="1" applyAlignment="1"/>
    <xf numFmtId="38" fontId="9" fillId="0" borderId="0" xfId="0" applyNumberFormat="1" applyFont="1" applyAlignment="1"/>
    <xf numFmtId="38" fontId="11" fillId="0" borderId="5" xfId="0" applyNumberFormat="1" applyFont="1" applyBorder="1" applyAlignment="1"/>
    <xf numFmtId="38" fontId="8" fillId="0" borderId="6" xfId="0" applyNumberFormat="1" applyFont="1" applyBorder="1" applyAlignment="1"/>
    <xf numFmtId="38" fontId="8" fillId="0" borderId="0" xfId="0" applyNumberFormat="1" applyFont="1" applyBorder="1" applyAlignment="1"/>
    <xf numFmtId="38" fontId="22" fillId="0" borderId="0" xfId="0" applyNumberFormat="1" applyFont="1" applyAlignment="1">
      <alignment horizontal="center"/>
    </xf>
    <xf numFmtId="38" fontId="22" fillId="0" borderId="0" xfId="0" applyNumberFormat="1" applyFont="1" applyAlignment="1">
      <alignment horizontal="right"/>
    </xf>
    <xf numFmtId="38" fontId="23" fillId="0" borderId="7" xfId="0" applyNumberFormat="1" applyFont="1" applyBorder="1" applyAlignment="1">
      <alignment horizontal="center"/>
    </xf>
    <xf numFmtId="38" fontId="15" fillId="0" borderId="0" xfId="0" applyNumberFormat="1" applyFont="1" applyAlignment="1"/>
    <xf numFmtId="167" fontId="11" fillId="0" borderId="0" xfId="0" applyNumberFormat="1" applyFont="1" applyAlignment="1">
      <alignment horizontal="center"/>
    </xf>
    <xf numFmtId="38" fontId="7" fillId="0" borderId="0" xfId="0" applyNumberFormat="1" applyFont="1" applyFill="1"/>
    <xf numFmtId="38" fontId="8" fillId="0" borderId="0" xfId="0" applyNumberFormat="1" applyFont="1" applyFill="1" applyAlignment="1"/>
    <xf numFmtId="38" fontId="7" fillId="0" borderId="0" xfId="0" applyNumberFormat="1" applyFont="1" applyFill="1" applyAlignment="1"/>
    <xf numFmtId="38" fontId="18" fillId="0" borderId="0" xfId="0" applyNumberFormat="1" applyFont="1"/>
    <xf numFmtId="38" fontId="11" fillId="0" borderId="18" xfId="0" applyNumberFormat="1" applyFont="1" applyFill="1" applyBorder="1" applyAlignment="1">
      <alignment horizontal="center"/>
    </xf>
    <xf numFmtId="38" fontId="7" fillId="0" borderId="0" xfId="0" applyNumberFormat="1" applyFont="1" applyFill="1" applyBorder="1"/>
    <xf numFmtId="38" fontId="7" fillId="0" borderId="18" xfId="0" applyNumberFormat="1" applyFont="1" applyBorder="1"/>
    <xf numFmtId="38" fontId="11" fillId="0" borderId="0" xfId="0" applyNumberFormat="1" applyFont="1" applyFill="1" applyBorder="1" applyAlignment="1">
      <alignment horizontal="center"/>
    </xf>
    <xf numFmtId="38" fontId="11" fillId="0" borderId="0" xfId="0" applyNumberFormat="1" applyFont="1" applyFill="1" applyAlignment="1">
      <alignment horizontal="center"/>
    </xf>
    <xf numFmtId="38" fontId="11" fillId="0" borderId="0" xfId="0" applyNumberFormat="1" applyFont="1" applyFill="1" applyAlignment="1"/>
    <xf numFmtId="38" fontId="8" fillId="0" borderId="0" xfId="0" applyNumberFormat="1" applyFont="1" applyFill="1" applyBorder="1" applyAlignment="1"/>
    <xf numFmtId="38" fontId="18" fillId="0" borderId="0" xfId="0" applyNumberFormat="1" applyFont="1" applyFill="1" applyAlignment="1"/>
    <xf numFmtId="38" fontId="18" fillId="0" borderId="0" xfId="0" applyNumberFormat="1" applyFont="1" applyAlignment="1"/>
    <xf numFmtId="38" fontId="18" fillId="0" borderId="0" xfId="0" applyNumberFormat="1" applyFont="1" applyAlignment="1">
      <alignment horizontal="center"/>
    </xf>
    <xf numFmtId="38" fontId="18" fillId="0" borderId="5" xfId="0" applyNumberFormat="1" applyFont="1" applyBorder="1" applyAlignment="1"/>
    <xf numFmtId="38" fontId="18" fillId="0" borderId="0" xfId="0" applyNumberFormat="1" applyFont="1" applyFill="1"/>
    <xf numFmtId="38" fontId="18" fillId="0" borderId="0" xfId="0" applyNumberFormat="1" applyFont="1" applyFill="1" applyAlignment="1">
      <alignment horizontal="center"/>
    </xf>
    <xf numFmtId="0" fontId="5" fillId="0" borderId="0" xfId="2" applyFill="1" applyAlignment="1"/>
    <xf numFmtId="38" fontId="0" fillId="0" borderId="0" xfId="0" applyNumberFormat="1" applyFont="1" applyFill="1" applyBorder="1" applyAlignment="1"/>
    <xf numFmtId="38" fontId="0" fillId="0" borderId="0" xfId="0" applyNumberFormat="1" applyFont="1" applyFill="1" applyAlignment="1"/>
    <xf numFmtId="38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8" fontId="0" fillId="0" borderId="0" xfId="0" applyNumberFormat="1" applyFont="1" applyAlignment="1"/>
    <xf numFmtId="10" fontId="8" fillId="0" borderId="0" xfId="9" applyNumberFormat="1" applyFont="1" applyBorder="1" applyAlignment="1"/>
    <xf numFmtId="38" fontId="0" fillId="0" borderId="0" xfId="0" applyNumberFormat="1" applyFont="1"/>
    <xf numFmtId="38" fontId="7" fillId="3" borderId="17" xfId="0" applyNumberFormat="1" applyFont="1" applyFill="1" applyBorder="1"/>
    <xf numFmtId="166" fontId="7" fillId="3" borderId="17" xfId="0" applyNumberFormat="1" applyFont="1" applyFill="1" applyBorder="1"/>
    <xf numFmtId="38" fontId="17" fillId="3" borderId="17" xfId="0" applyNumberFormat="1" applyFont="1" applyFill="1" applyBorder="1" applyAlignment="1"/>
    <xf numFmtId="38" fontId="7" fillId="3" borderId="17" xfId="0" applyNumberFormat="1" applyFont="1" applyFill="1" applyBorder="1" applyAlignment="1"/>
    <xf numFmtId="38" fontId="8" fillId="3" borderId="17" xfId="0" applyNumberFormat="1" applyFont="1" applyFill="1" applyBorder="1" applyAlignment="1"/>
    <xf numFmtId="38" fontId="11" fillId="0" borderId="13" xfId="0" applyNumberFormat="1" applyFont="1" applyBorder="1" applyAlignment="1">
      <alignment horizontal="center"/>
    </xf>
    <xf numFmtId="38" fontId="8" fillId="2" borderId="0" xfId="0" applyNumberFormat="1" applyFont="1" applyFill="1" applyBorder="1" applyAlignment="1"/>
    <xf numFmtId="40" fontId="16" fillId="4" borderId="23" xfId="0" applyNumberFormat="1" applyFont="1" applyFill="1" applyBorder="1" applyAlignment="1"/>
    <xf numFmtId="38" fontId="8" fillId="4" borderId="23" xfId="0" applyNumberFormat="1" applyFont="1" applyFill="1" applyBorder="1" applyAlignment="1"/>
    <xf numFmtId="38" fontId="14" fillId="4" borderId="23" xfId="0" applyNumberFormat="1" applyFont="1" applyFill="1" applyBorder="1" applyAlignment="1"/>
    <xf numFmtId="38" fontId="8" fillId="2" borderId="23" xfId="0" applyNumberFormat="1" applyFont="1" applyFill="1" applyBorder="1" applyAlignment="1"/>
    <xf numFmtId="40" fontId="18" fillId="4" borderId="24" xfId="0" applyNumberFormat="1" applyFont="1" applyFill="1" applyBorder="1" applyAlignment="1"/>
    <xf numFmtId="38" fontId="14" fillId="4" borderId="24" xfId="0" applyNumberFormat="1" applyFont="1" applyFill="1" applyBorder="1" applyAlignment="1"/>
    <xf numFmtId="38" fontId="8" fillId="4" borderId="24" xfId="0" applyNumberFormat="1" applyFont="1" applyFill="1" applyBorder="1" applyAlignment="1"/>
    <xf numFmtId="38" fontId="8" fillId="2" borderId="24" xfId="0" applyNumberFormat="1" applyFont="1" applyFill="1" applyBorder="1" applyAlignment="1"/>
    <xf numFmtId="38" fontId="0" fillId="4" borderId="24" xfId="0" applyNumberFormat="1" applyFont="1" applyFill="1" applyBorder="1" applyAlignment="1"/>
    <xf numFmtId="40" fontId="18" fillId="4" borderId="25" xfId="0" applyNumberFormat="1" applyFont="1" applyFill="1" applyBorder="1" applyAlignment="1"/>
    <xf numFmtId="38" fontId="0" fillId="4" borderId="25" xfId="0" applyNumberFormat="1" applyFont="1" applyFill="1" applyBorder="1" applyAlignment="1"/>
    <xf numFmtId="38" fontId="8" fillId="4" borderId="25" xfId="0" applyNumberFormat="1" applyFont="1" applyFill="1" applyBorder="1" applyAlignment="1"/>
    <xf numFmtId="38" fontId="14" fillId="4" borderId="25" xfId="0" applyNumberFormat="1" applyFont="1" applyFill="1" applyBorder="1" applyAlignment="1"/>
    <xf numFmtId="38" fontId="8" fillId="2" borderId="25" xfId="0" applyNumberFormat="1" applyFont="1" applyFill="1" applyBorder="1" applyAlignment="1"/>
    <xf numFmtId="38" fontId="17" fillId="3" borderId="27" xfId="0" applyNumberFormat="1" applyFont="1" applyFill="1" applyBorder="1" applyAlignment="1"/>
    <xf numFmtId="38" fontId="7" fillId="3" borderId="27" xfId="0" applyNumberFormat="1" applyFont="1" applyFill="1" applyBorder="1" applyAlignment="1">
      <alignment horizontal="right"/>
    </xf>
    <xf numFmtId="38" fontId="7" fillId="3" borderId="26" xfId="0" applyNumberFormat="1" applyFont="1" applyFill="1" applyBorder="1" applyAlignment="1">
      <alignment horizontal="center"/>
    </xf>
    <xf numFmtId="38" fontId="18" fillId="3" borderId="28" xfId="0" applyNumberFormat="1" applyFont="1" applyFill="1" applyBorder="1" applyAlignment="1">
      <alignment horizontal="center"/>
    </xf>
    <xf numFmtId="40" fontId="18" fillId="3" borderId="29" xfId="0" applyNumberFormat="1" applyFont="1" applyFill="1" applyBorder="1" applyAlignment="1"/>
    <xf numFmtId="38" fontId="7" fillId="3" borderId="31" xfId="0" applyNumberFormat="1" applyFont="1" applyFill="1" applyBorder="1" applyAlignment="1"/>
    <xf numFmtId="40" fontId="18" fillId="4" borderId="23" xfId="0" applyNumberFormat="1" applyFont="1" applyFill="1" applyBorder="1" applyAlignment="1"/>
    <xf numFmtId="38" fontId="7" fillId="4" borderId="23" xfId="0" applyNumberFormat="1" applyFont="1" applyFill="1" applyBorder="1" applyAlignment="1"/>
    <xf numFmtId="38" fontId="7" fillId="4" borderId="23" xfId="0" applyNumberFormat="1" applyFont="1" applyFill="1" applyBorder="1"/>
    <xf numFmtId="38" fontId="7" fillId="2" borderId="23" xfId="0" applyNumberFormat="1" applyFont="1" applyFill="1" applyBorder="1"/>
    <xf numFmtId="166" fontId="7" fillId="2" borderId="23" xfId="0" applyNumberFormat="1" applyFont="1" applyFill="1" applyBorder="1"/>
    <xf numFmtId="38" fontId="7" fillId="4" borderId="24" xfId="0" applyNumberFormat="1" applyFont="1" applyFill="1" applyBorder="1" applyAlignment="1"/>
    <xf numFmtId="38" fontId="7" fillId="4" borderId="24" xfId="0" applyNumberFormat="1" applyFont="1" applyFill="1" applyBorder="1"/>
    <xf numFmtId="38" fontId="7" fillId="2" borderId="24" xfId="0" applyNumberFormat="1" applyFont="1" applyFill="1" applyBorder="1"/>
    <xf numFmtId="166" fontId="7" fillId="2" borderId="24" xfId="0" applyNumberFormat="1" applyFont="1" applyFill="1" applyBorder="1"/>
    <xf numFmtId="38" fontId="7" fillId="4" borderId="25" xfId="0" applyNumberFormat="1" applyFont="1" applyFill="1" applyBorder="1"/>
    <xf numFmtId="38" fontId="7" fillId="2" borderId="25" xfId="0" applyNumberFormat="1" applyFont="1" applyFill="1" applyBorder="1"/>
    <xf numFmtId="166" fontId="7" fillId="2" borderId="25" xfId="0" applyNumberFormat="1" applyFont="1" applyFill="1" applyBorder="1"/>
    <xf numFmtId="38" fontId="0" fillId="4" borderId="23" xfId="0" applyNumberFormat="1" applyFont="1" applyFill="1" applyBorder="1" applyAlignment="1"/>
    <xf numFmtId="38" fontId="8" fillId="2" borderId="32" xfId="0" applyNumberFormat="1" applyFont="1" applyFill="1" applyBorder="1" applyAlignment="1"/>
    <xf numFmtId="38" fontId="8" fillId="2" borderId="33" xfId="0" applyNumberFormat="1" applyFont="1" applyFill="1" applyBorder="1" applyAlignment="1"/>
    <xf numFmtId="38" fontId="8" fillId="2" borderId="34" xfId="0" applyNumberFormat="1" applyFont="1" applyFill="1" applyBorder="1" applyAlignment="1"/>
    <xf numFmtId="38" fontId="7" fillId="3" borderId="35" xfId="0" applyNumberFormat="1" applyFont="1" applyFill="1" applyBorder="1" applyAlignment="1">
      <alignment horizontal="center"/>
    </xf>
    <xf numFmtId="38" fontId="7" fillId="3" borderId="19" xfId="0" applyNumberFormat="1" applyFont="1" applyFill="1" applyBorder="1" applyAlignment="1"/>
    <xf numFmtId="41" fontId="14" fillId="5" borderId="14" xfId="0" quotePrefix="1" applyNumberFormat="1" applyFont="1" applyFill="1" applyBorder="1" applyAlignment="1">
      <alignment horizontal="center"/>
    </xf>
    <xf numFmtId="41" fontId="14" fillId="5" borderId="36" xfId="0" quotePrefix="1" applyNumberFormat="1" applyFont="1" applyFill="1" applyBorder="1" applyAlignment="1">
      <alignment horizontal="center"/>
    </xf>
    <xf numFmtId="41" fontId="14" fillId="5" borderId="15" xfId="0" quotePrefix="1" applyNumberFormat="1" applyFont="1" applyFill="1" applyBorder="1" applyAlignment="1">
      <alignment horizontal="center"/>
    </xf>
    <xf numFmtId="38" fontId="8" fillId="0" borderId="0" xfId="0" applyNumberFormat="1" applyFont="1" applyFill="1" applyAlignment="1">
      <alignment horizontal="center"/>
    </xf>
    <xf numFmtId="40" fontId="16" fillId="2" borderId="23" xfId="0" applyNumberFormat="1" applyFont="1" applyFill="1" applyBorder="1" applyAlignment="1"/>
    <xf numFmtId="38" fontId="14" fillId="2" borderId="23" xfId="0" applyNumberFormat="1" applyFont="1" applyFill="1" applyBorder="1" applyAlignment="1"/>
    <xf numFmtId="40" fontId="16" fillId="2" borderId="24" xfId="0" applyNumberFormat="1" applyFont="1" applyFill="1" applyBorder="1" applyAlignment="1"/>
    <xf numFmtId="38" fontId="14" fillId="2" borderId="24" xfId="0" applyNumberFormat="1" applyFont="1" applyFill="1" applyBorder="1" applyAlignment="1"/>
    <xf numFmtId="40" fontId="16" fillId="2" borderId="25" xfId="0" applyNumberFormat="1" applyFont="1" applyFill="1" applyBorder="1" applyAlignment="1"/>
    <xf numFmtId="38" fontId="14" fillId="2" borderId="25" xfId="0" applyNumberFormat="1" applyFont="1" applyFill="1" applyBorder="1" applyAlignment="1"/>
    <xf numFmtId="40" fontId="8" fillId="2" borderId="23" xfId="0" applyNumberFormat="1" applyFont="1" applyFill="1" applyBorder="1" applyAlignment="1"/>
    <xf numFmtId="40" fontId="8" fillId="2" borderId="24" xfId="0" applyNumberFormat="1" applyFont="1" applyFill="1" applyBorder="1" applyAlignment="1"/>
    <xf numFmtId="40" fontId="8" fillId="2" borderId="25" xfId="0" applyNumberFormat="1" applyFont="1" applyFill="1" applyBorder="1" applyAlignment="1"/>
    <xf numFmtId="14" fontId="13" fillId="0" borderId="8" xfId="0" applyNumberFormat="1" applyFont="1" applyFill="1" applyBorder="1" applyAlignment="1">
      <alignment horizontal="center"/>
    </xf>
    <xf numFmtId="14" fontId="13" fillId="0" borderId="22" xfId="0" applyNumberFormat="1" applyFont="1" applyBorder="1" applyAlignment="1">
      <alignment horizontal="center"/>
    </xf>
    <xf numFmtId="38" fontId="14" fillId="0" borderId="18" xfId="0" applyNumberFormat="1" applyFont="1" applyFill="1" applyBorder="1" applyAlignment="1">
      <alignment horizontal="center"/>
    </xf>
    <xf numFmtId="38" fontId="7" fillId="0" borderId="19" xfId="0" applyNumberFormat="1" applyFont="1" applyBorder="1" applyAlignment="1">
      <alignment horizontal="center"/>
    </xf>
    <xf numFmtId="14" fontId="13" fillId="0" borderId="14" xfId="0" applyNumberFormat="1" applyFont="1" applyFill="1" applyBorder="1" applyAlignment="1">
      <alignment horizontal="center"/>
    </xf>
    <xf numFmtId="38" fontId="11" fillId="0" borderId="36" xfId="0" applyNumberFormat="1" applyFont="1" applyFill="1" applyBorder="1" applyAlignment="1">
      <alignment horizontal="center"/>
    </xf>
    <xf numFmtId="38" fontId="14" fillId="0" borderId="15" xfId="0" applyNumberFormat="1" applyFont="1" applyFill="1" applyBorder="1" applyAlignment="1">
      <alignment horizontal="center"/>
    </xf>
    <xf numFmtId="38" fontId="13" fillId="0" borderId="14" xfId="0" applyNumberFormat="1" applyFont="1" applyBorder="1" applyAlignment="1">
      <alignment horizontal="center"/>
    </xf>
    <xf numFmtId="38" fontId="13" fillId="0" borderId="36" xfId="0" applyNumberFormat="1" applyFont="1" applyBorder="1" applyAlignment="1">
      <alignment horizontal="center"/>
    </xf>
    <xf numFmtId="38" fontId="0" fillId="0" borderId="36" xfId="0" applyNumberFormat="1" applyFont="1" applyBorder="1" applyAlignment="1">
      <alignment horizontal="center"/>
    </xf>
    <xf numFmtId="38" fontId="7" fillId="0" borderId="15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/>
    </xf>
    <xf numFmtId="38" fontId="11" fillId="0" borderId="36" xfId="0" applyNumberFormat="1" applyFont="1" applyBorder="1" applyAlignment="1">
      <alignment horizontal="center"/>
    </xf>
    <xf numFmtId="38" fontId="14" fillId="0" borderId="15" xfId="0" applyNumberFormat="1" applyFont="1" applyBorder="1" applyAlignment="1">
      <alignment horizontal="center"/>
    </xf>
    <xf numFmtId="38" fontId="13" fillId="0" borderId="14" xfId="0" applyNumberFormat="1" applyFont="1" applyFill="1" applyBorder="1" applyAlignment="1">
      <alignment horizontal="center"/>
    </xf>
    <xf numFmtId="38" fontId="13" fillId="0" borderId="36" xfId="0" applyNumberFormat="1" applyFont="1" applyFill="1" applyBorder="1" applyAlignment="1">
      <alignment horizontal="center"/>
    </xf>
    <xf numFmtId="38" fontId="0" fillId="0" borderId="36" xfId="0" applyNumberFormat="1" applyFont="1" applyFill="1" applyBorder="1" applyAlignment="1">
      <alignment horizontal="center"/>
    </xf>
    <xf numFmtId="38" fontId="7" fillId="0" borderId="36" xfId="0" applyNumberFormat="1" applyFont="1" applyFill="1" applyBorder="1" applyAlignment="1">
      <alignment horizontal="center"/>
    </xf>
    <xf numFmtId="38" fontId="7" fillId="0" borderId="36" xfId="0" applyNumberFormat="1" applyFont="1" applyBorder="1" applyAlignment="1">
      <alignment horizontal="center"/>
    </xf>
    <xf numFmtId="38" fontId="14" fillId="0" borderId="14" xfId="0" applyNumberFormat="1" applyFont="1" applyBorder="1" applyAlignment="1"/>
    <xf numFmtId="38" fontId="11" fillId="0" borderId="14" xfId="0" applyNumberFormat="1" applyFont="1" applyBorder="1" applyAlignment="1">
      <alignment horizontal="center"/>
    </xf>
    <xf numFmtId="40" fontId="18" fillId="2" borderId="23" xfId="0" applyNumberFormat="1" applyFont="1" applyFill="1" applyBorder="1" applyAlignment="1"/>
    <xf numFmtId="38" fontId="14" fillId="2" borderId="23" xfId="0" applyNumberFormat="1" applyFont="1" applyFill="1" applyBorder="1"/>
    <xf numFmtId="38" fontId="14" fillId="4" borderId="23" xfId="0" applyNumberFormat="1" applyFont="1" applyFill="1" applyBorder="1"/>
    <xf numFmtId="166" fontId="14" fillId="2" borderId="23" xfId="0" applyNumberFormat="1" applyFont="1" applyFill="1" applyBorder="1"/>
    <xf numFmtId="40" fontId="18" fillId="2" borderId="24" xfId="0" applyNumberFormat="1" applyFont="1" applyFill="1" applyBorder="1" applyAlignment="1"/>
    <xf numFmtId="38" fontId="14" fillId="2" borderId="24" xfId="0" applyNumberFormat="1" applyFont="1" applyFill="1" applyBorder="1"/>
    <xf numFmtId="38" fontId="14" fillId="4" borderId="24" xfId="0" applyNumberFormat="1" applyFont="1" applyFill="1" applyBorder="1"/>
    <xf numFmtId="166" fontId="14" fillId="2" borderId="24" xfId="0" applyNumberFormat="1" applyFont="1" applyFill="1" applyBorder="1"/>
    <xf numFmtId="40" fontId="18" fillId="2" borderId="25" xfId="0" applyNumberFormat="1" applyFont="1" applyFill="1" applyBorder="1" applyAlignment="1"/>
    <xf numFmtId="38" fontId="14" fillId="2" borderId="25" xfId="0" applyNumberFormat="1" applyFont="1" applyFill="1" applyBorder="1"/>
    <xf numFmtId="38" fontId="14" fillId="4" borderId="25" xfId="0" applyNumberFormat="1" applyFont="1" applyFill="1" applyBorder="1"/>
    <xf numFmtId="166" fontId="14" fillId="2" borderId="25" xfId="0" applyNumberFormat="1" applyFont="1" applyFill="1" applyBorder="1"/>
    <xf numFmtId="38" fontId="7" fillId="3" borderId="31" xfId="0" applyNumberFormat="1" applyFont="1" applyFill="1" applyBorder="1"/>
    <xf numFmtId="38" fontId="0" fillId="2" borderId="23" xfId="0" applyNumberFormat="1" applyFont="1" applyFill="1" applyBorder="1" applyAlignment="1"/>
    <xf numFmtId="38" fontId="0" fillId="2" borderId="24" xfId="0" applyNumberFormat="1" applyFont="1" applyFill="1" applyBorder="1" applyAlignment="1"/>
    <xf numFmtId="38" fontId="0" fillId="2" borderId="25" xfId="0" applyNumberFormat="1" applyFont="1" applyFill="1" applyBorder="1" applyAlignment="1"/>
    <xf numFmtId="38" fontId="11" fillId="2" borderId="38" xfId="0" applyNumberFormat="1" applyFont="1" applyFill="1" applyBorder="1" applyAlignment="1"/>
    <xf numFmtId="38" fontId="14" fillId="0" borderId="24" xfId="0" applyNumberFormat="1" applyFont="1" applyFill="1" applyBorder="1" applyAlignment="1">
      <alignment horizontal="right"/>
    </xf>
    <xf numFmtId="38" fontId="18" fillId="0" borderId="24" xfId="0" applyNumberFormat="1" applyFont="1" applyFill="1" applyBorder="1" applyAlignment="1">
      <alignment horizontal="right"/>
    </xf>
    <xf numFmtId="38" fontId="14" fillId="0" borderId="24" xfId="0" applyNumberFormat="1" applyFont="1" applyFill="1" applyBorder="1"/>
    <xf numFmtId="38" fontId="14" fillId="0" borderId="25" xfId="0" applyNumberFormat="1" applyFont="1" applyFill="1" applyBorder="1"/>
    <xf numFmtId="38" fontId="18" fillId="0" borderId="25" xfId="0" applyNumberFormat="1" applyFont="1" applyFill="1" applyBorder="1" applyAlignment="1">
      <alignment horizontal="right"/>
    </xf>
    <xf numFmtId="38" fontId="17" fillId="0" borderId="36" xfId="0" applyNumberFormat="1" applyFont="1" applyBorder="1" applyAlignment="1">
      <alignment horizontal="center"/>
    </xf>
    <xf numFmtId="40" fontId="8" fillId="2" borderId="40" xfId="0" applyNumberFormat="1" applyFont="1" applyFill="1" applyBorder="1" applyAlignment="1"/>
    <xf numFmtId="38" fontId="8" fillId="2" borderId="40" xfId="0" applyNumberFormat="1" applyFont="1" applyFill="1" applyBorder="1" applyAlignment="1"/>
    <xf numFmtId="38" fontId="8" fillId="4" borderId="40" xfId="0" applyNumberFormat="1" applyFont="1" applyFill="1" applyBorder="1" applyAlignment="1"/>
    <xf numFmtId="38" fontId="7" fillId="4" borderId="40" xfId="0" applyNumberFormat="1" applyFont="1" applyFill="1" applyBorder="1" applyAlignment="1"/>
    <xf numFmtId="38" fontId="7" fillId="2" borderId="40" xfId="0" applyNumberFormat="1" applyFont="1" applyFill="1" applyBorder="1" applyAlignment="1"/>
    <xf numFmtId="38" fontId="7" fillId="2" borderId="24" xfId="0" applyNumberFormat="1" applyFont="1" applyFill="1" applyBorder="1" applyAlignment="1"/>
    <xf numFmtId="38" fontId="7" fillId="4" borderId="25" xfId="0" applyNumberFormat="1" applyFont="1" applyFill="1" applyBorder="1" applyAlignment="1"/>
    <xf numFmtId="38" fontId="7" fillId="2" borderId="25" xfId="0" applyNumberFormat="1" applyFont="1" applyFill="1" applyBorder="1" applyAlignment="1"/>
    <xf numFmtId="14" fontId="13" fillId="0" borderId="36" xfId="0" applyNumberFormat="1" applyFont="1" applyBorder="1" applyAlignment="1">
      <alignment horizontal="center"/>
    </xf>
    <xf numFmtId="38" fontId="8" fillId="0" borderId="36" xfId="0" applyNumberFormat="1" applyFont="1" applyBorder="1" applyAlignment="1">
      <alignment horizontal="center"/>
    </xf>
    <xf numFmtId="38" fontId="7" fillId="0" borderId="14" xfId="0" applyNumberFormat="1" applyFont="1" applyBorder="1" applyAlignment="1"/>
    <xf numFmtId="38" fontId="7" fillId="3" borderId="27" xfId="0" applyNumberFormat="1" applyFont="1" applyFill="1" applyBorder="1" applyAlignment="1">
      <alignment horizontal="center"/>
    </xf>
    <xf numFmtId="38" fontId="7" fillId="2" borderId="23" xfId="0" applyNumberFormat="1" applyFont="1" applyFill="1" applyBorder="1" applyAlignment="1"/>
    <xf numFmtId="38" fontId="7" fillId="4" borderId="39" xfId="0" applyNumberFormat="1" applyFont="1" applyFill="1" applyBorder="1"/>
    <xf numFmtId="38" fontId="8" fillId="0" borderId="15" xfId="0" applyNumberFormat="1" applyFont="1" applyFill="1" applyBorder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38" fontId="18" fillId="0" borderId="14" xfId="0" applyNumberFormat="1" applyFont="1" applyFill="1" applyBorder="1" applyAlignment="1">
      <alignment horizontal="center"/>
    </xf>
    <xf numFmtId="38" fontId="18" fillId="0" borderId="36" xfId="0" applyNumberFormat="1" applyFont="1" applyFill="1" applyBorder="1" applyAlignment="1">
      <alignment horizontal="center"/>
    </xf>
    <xf numFmtId="38" fontId="16" fillId="0" borderId="15" xfId="0" applyNumberFormat="1" applyFont="1" applyBorder="1" applyAlignment="1">
      <alignment horizontal="center"/>
    </xf>
    <xf numFmtId="38" fontId="18" fillId="0" borderId="30" xfId="0" applyNumberFormat="1" applyFont="1" applyBorder="1" applyAlignment="1"/>
    <xf numFmtId="38" fontId="16" fillId="0" borderId="30" xfId="0" applyNumberFormat="1" applyFont="1" applyBorder="1" applyAlignment="1"/>
    <xf numFmtId="38" fontId="8" fillId="0" borderId="15" xfId="0" applyNumberFormat="1" applyFont="1" applyBorder="1" applyAlignment="1"/>
    <xf numFmtId="38" fontId="18" fillId="0" borderId="15" xfId="0" applyNumberFormat="1" applyFont="1" applyBorder="1" applyAlignment="1">
      <alignment horizontal="center"/>
    </xf>
    <xf numFmtId="38" fontId="18" fillId="0" borderId="37" xfId="0" applyNumberFormat="1" applyFont="1" applyBorder="1" applyAlignment="1">
      <alignment horizontal="center"/>
    </xf>
    <xf numFmtId="38" fontId="16" fillId="0" borderId="37" xfId="0" applyNumberFormat="1" applyFont="1" applyFill="1" applyBorder="1" applyAlignment="1"/>
    <xf numFmtId="38" fontId="7" fillId="0" borderId="37" xfId="0" applyNumberFormat="1" applyFont="1" applyBorder="1" applyAlignment="1">
      <alignment horizontal="center"/>
    </xf>
    <xf numFmtId="38" fontId="14" fillId="0" borderId="37" xfId="0" applyNumberFormat="1" applyFont="1" applyBorder="1" applyAlignment="1">
      <alignment horizontal="center"/>
    </xf>
    <xf numFmtId="38" fontId="6" fillId="0" borderId="37" xfId="0" applyNumberFormat="1" applyFont="1" applyBorder="1" applyAlignment="1"/>
    <xf numFmtId="38" fontId="7" fillId="0" borderId="37" xfId="0" applyNumberFormat="1" applyFont="1" applyFill="1" applyBorder="1" applyAlignment="1">
      <alignment horizontal="center"/>
    </xf>
    <xf numFmtId="38" fontId="0" fillId="0" borderId="15" xfId="0" applyNumberFormat="1" applyFont="1" applyBorder="1" applyAlignment="1">
      <alignment horizontal="center"/>
    </xf>
    <xf numFmtId="38" fontId="11" fillId="0" borderId="15" xfId="0" applyNumberFormat="1" applyFont="1" applyFill="1" applyBorder="1" applyAlignment="1">
      <alignment horizontal="center"/>
    </xf>
    <xf numFmtId="38" fontId="8" fillId="0" borderId="19" xfId="0" applyNumberFormat="1" applyFont="1" applyBorder="1" applyAlignment="1">
      <alignment horizontal="center"/>
    </xf>
    <xf numFmtId="38" fontId="16" fillId="0" borderId="37" xfId="0" applyNumberFormat="1" applyFont="1" applyBorder="1" applyAlignment="1">
      <alignment horizontal="center"/>
    </xf>
    <xf numFmtId="38" fontId="8" fillId="2" borderId="4" xfId="0" applyNumberFormat="1" applyFont="1" applyFill="1" applyBorder="1" applyAlignment="1"/>
    <xf numFmtId="38" fontId="7" fillId="2" borderId="39" xfId="0" applyNumberFormat="1" applyFont="1" applyFill="1" applyBorder="1"/>
    <xf numFmtId="166" fontId="7" fillId="2" borderId="39" xfId="0" applyNumberFormat="1" applyFont="1" applyFill="1" applyBorder="1"/>
    <xf numFmtId="40" fontId="18" fillId="0" borderId="0" xfId="0" applyNumberFormat="1" applyFont="1" applyFill="1" applyBorder="1" applyAlignment="1"/>
    <xf numFmtId="10" fontId="8" fillId="0" borderId="0" xfId="9" applyNumberFormat="1" applyFont="1" applyFill="1" applyBorder="1" applyAlignment="1"/>
    <xf numFmtId="38" fontId="7" fillId="2" borderId="21" xfId="0" applyNumberFormat="1" applyFont="1" applyFill="1" applyBorder="1"/>
    <xf numFmtId="38" fontId="10" fillId="0" borderId="0" xfId="0" applyNumberFormat="1" applyFont="1" applyAlignment="1">
      <alignment horizontal="left"/>
    </xf>
    <xf numFmtId="10" fontId="22" fillId="2" borderId="0" xfId="9" applyNumberFormat="1" applyFont="1" applyFill="1" applyAlignment="1"/>
    <xf numFmtId="38" fontId="26" fillId="0" borderId="0" xfId="0" applyNumberFormat="1" applyFont="1" applyBorder="1" applyAlignment="1">
      <alignment horizontal="center"/>
    </xf>
    <xf numFmtId="38" fontId="22" fillId="0" borderId="0" xfId="0" applyNumberFormat="1" applyFont="1" applyBorder="1" applyAlignment="1">
      <alignment horizontal="center"/>
    </xf>
    <xf numFmtId="164" fontId="16" fillId="0" borderId="14" xfId="2" applyNumberFormat="1" applyFont="1" applyFill="1" applyBorder="1" applyAlignment="1">
      <alignment horizontal="center"/>
    </xf>
    <xf numFmtId="164" fontId="10" fillId="0" borderId="14" xfId="2" applyNumberFormat="1" applyFont="1" applyFill="1" applyBorder="1" applyAlignment="1"/>
    <xf numFmtId="164" fontId="16" fillId="0" borderId="36" xfId="2" applyNumberFormat="1" applyFont="1" applyFill="1" applyBorder="1" applyAlignment="1">
      <alignment horizontal="center"/>
    </xf>
    <xf numFmtId="38" fontId="6" fillId="4" borderId="23" xfId="2" applyNumberFormat="1" applyFont="1" applyFill="1" applyBorder="1" applyAlignment="1"/>
    <xf numFmtId="38" fontId="6" fillId="2" borderId="23" xfId="2" applyNumberFormat="1" applyFont="1" applyFill="1" applyBorder="1" applyAlignment="1"/>
    <xf numFmtId="38" fontId="6" fillId="4" borderId="24" xfId="2" applyNumberFormat="1" applyFont="1" applyFill="1" applyBorder="1" applyAlignment="1"/>
    <xf numFmtId="38" fontId="6" fillId="2" borderId="24" xfId="2" applyNumberFormat="1" applyFont="1" applyFill="1" applyBorder="1" applyAlignment="1"/>
    <xf numFmtId="38" fontId="6" fillId="4" borderId="25" xfId="2" applyNumberFormat="1" applyFont="1" applyFill="1" applyBorder="1" applyAlignment="1"/>
    <xf numFmtId="38" fontId="6" fillId="2" borderId="25" xfId="2" applyNumberFormat="1" applyFont="1" applyFill="1" applyBorder="1" applyAlignment="1"/>
    <xf numFmtId="38" fontId="49" fillId="0" borderId="0" xfId="0" applyNumberFormat="1" applyFont="1" applyAlignment="1"/>
    <xf numFmtId="165" fontId="0" fillId="0" borderId="0" xfId="0" applyFont="1" applyBorder="1" applyAlignment="1">
      <alignment horizontal="right"/>
    </xf>
    <xf numFmtId="165" fontId="0" fillId="0" borderId="0" xfId="0" applyFont="1" applyBorder="1" applyAlignment="1"/>
    <xf numFmtId="14" fontId="0" fillId="4" borderId="0" xfId="0" applyNumberFormat="1" applyFont="1" applyFill="1" applyAlignment="1">
      <alignment horizontal="right"/>
    </xf>
    <xf numFmtId="165" fontId="46" fillId="4" borderId="0" xfId="25" applyFill="1" applyAlignment="1">
      <alignment horizontal="right"/>
    </xf>
    <xf numFmtId="40" fontId="32" fillId="0" borderId="5" xfId="0" applyNumberFormat="1" applyFont="1" applyBorder="1" applyAlignment="1"/>
    <xf numFmtId="38" fontId="0" fillId="4" borderId="0" xfId="0" applyNumberFormat="1" applyFont="1" applyFill="1" applyBorder="1" applyAlignment="1"/>
    <xf numFmtId="38" fontId="32" fillId="0" borderId="0" xfId="0" applyNumberFormat="1" applyFont="1" applyFill="1"/>
    <xf numFmtId="49" fontId="22" fillId="0" borderId="5" xfId="0" applyNumberFormat="1" applyFont="1" applyFill="1" applyBorder="1" applyAlignment="1" applyProtection="1">
      <alignment horizontal="left"/>
      <protection locked="0"/>
    </xf>
    <xf numFmtId="38" fontId="22" fillId="0" borderId="5" xfId="0" applyNumberFormat="1" applyFont="1" applyFill="1" applyBorder="1" applyAlignment="1">
      <alignment horizontal="right"/>
    </xf>
    <xf numFmtId="38" fontId="18" fillId="0" borderId="0" xfId="0" applyNumberFormat="1" applyFont="1" applyFill="1" applyAlignment="1">
      <alignment horizontal="right"/>
    </xf>
    <xf numFmtId="15" fontId="32" fillId="0" borderId="0" xfId="10" applyNumberFormat="1" applyFont="1" applyFill="1" applyAlignment="1">
      <alignment horizontal="right"/>
    </xf>
    <xf numFmtId="165" fontId="18" fillId="0" borderId="7" xfId="0" applyFont="1" applyBorder="1" applyAlignment="1">
      <alignment horizontal="center" wrapText="1"/>
    </xf>
    <xf numFmtId="43" fontId="18" fillId="2" borderId="7" xfId="11" applyNumberFormat="1" applyFont="1" applyFill="1" applyBorder="1" applyAlignment="1">
      <alignment horizontal="right"/>
    </xf>
    <xf numFmtId="169" fontId="18" fillId="4" borderId="7" xfId="11" applyNumberFormat="1" applyFont="1" applyFill="1" applyBorder="1" applyAlignment="1">
      <alignment horizontal="right"/>
    </xf>
    <xf numFmtId="170" fontId="18" fillId="2" borderId="7" xfId="11" applyNumberFormat="1" applyFont="1" applyFill="1" applyBorder="1" applyAlignment="1">
      <alignment horizontal="right"/>
    </xf>
    <xf numFmtId="169" fontId="18" fillId="2" borderId="7" xfId="11" applyNumberFormat="1" applyFont="1" applyFill="1" applyBorder="1" applyAlignment="1">
      <alignment horizontal="right"/>
    </xf>
    <xf numFmtId="168" fontId="18" fillId="2" borderId="7" xfId="11" applyNumberFormat="1" applyFont="1" applyFill="1" applyBorder="1" applyAlignment="1">
      <alignment horizontal="right"/>
    </xf>
    <xf numFmtId="168" fontId="18" fillId="2" borderId="10" xfId="11" applyNumberFormat="1" applyFont="1" applyFill="1" applyBorder="1" applyAlignment="1">
      <alignment horizontal="right"/>
    </xf>
    <xf numFmtId="165" fontId="18" fillId="0" borderId="14" xfId="0" applyFont="1" applyBorder="1" applyAlignment="1">
      <alignment horizontal="center" wrapText="1"/>
    </xf>
    <xf numFmtId="0" fontId="18" fillId="0" borderId="0" xfId="10" applyFont="1" applyFill="1" applyAlignment="1"/>
    <xf numFmtId="38" fontId="7" fillId="4" borderId="0" xfId="0" applyNumberFormat="1" applyFont="1" applyFill="1" applyBorder="1"/>
    <xf numFmtId="38" fontId="13" fillId="0" borderId="17" xfId="0" applyNumberFormat="1" applyFont="1" applyFill="1" applyBorder="1" applyAlignment="1"/>
    <xf numFmtId="38" fontId="18" fillId="0" borderId="17" xfId="0" applyNumberFormat="1" applyFont="1" applyFill="1" applyBorder="1"/>
    <xf numFmtId="38" fontId="11" fillId="0" borderId="17" xfId="0" applyNumberFormat="1" applyFont="1" applyFill="1" applyBorder="1" applyAlignment="1"/>
    <xf numFmtId="38" fontId="13" fillId="0" borderId="16" xfId="0" applyNumberFormat="1" applyFont="1" applyFill="1" applyBorder="1" applyAlignment="1">
      <alignment horizontal="center"/>
    </xf>
    <xf numFmtId="38" fontId="18" fillId="0" borderId="16" xfId="0" applyNumberFormat="1" applyFont="1" applyFill="1" applyBorder="1"/>
    <xf numFmtId="38" fontId="0" fillId="2" borderId="0" xfId="0" applyNumberFormat="1" applyFont="1" applyFill="1" applyAlignment="1"/>
    <xf numFmtId="38" fontId="18" fillId="0" borderId="0" xfId="0" applyNumberFormat="1" applyFont="1" applyFill="1" applyBorder="1" applyAlignment="1"/>
    <xf numFmtId="38" fontId="18" fillId="0" borderId="0" xfId="0" applyNumberFormat="1" applyFont="1" applyFill="1" applyBorder="1"/>
    <xf numFmtId="38" fontId="13" fillId="2" borderId="17" xfId="0" applyNumberFormat="1" applyFont="1" applyFill="1" applyBorder="1"/>
    <xf numFmtId="38" fontId="13" fillId="2" borderId="21" xfId="0" applyNumberFormat="1" applyFont="1" applyFill="1" applyBorder="1"/>
    <xf numFmtId="38" fontId="13" fillId="2" borderId="16" xfId="0" applyNumberFormat="1" applyFont="1" applyFill="1" applyBorder="1"/>
    <xf numFmtId="38" fontId="0" fillId="0" borderId="16" xfId="0" applyNumberFormat="1" applyFont="1" applyFill="1" applyBorder="1"/>
    <xf numFmtId="38" fontId="9" fillId="0" borderId="0" xfId="0" applyNumberFormat="1" applyFont="1" applyAlignment="1">
      <alignment horizontal="right"/>
    </xf>
    <xf numFmtId="38" fontId="13" fillId="0" borderId="5" xfId="0" applyNumberFormat="1" applyFont="1" applyBorder="1" applyAlignment="1"/>
    <xf numFmtId="167" fontId="11" fillId="0" borderId="5" xfId="0" applyNumberFormat="1" applyFont="1" applyBorder="1" applyAlignment="1">
      <alignment horizontal="center"/>
    </xf>
    <xf numFmtId="38" fontId="11" fillId="0" borderId="5" xfId="0" applyNumberFormat="1" applyFont="1" applyBorder="1" applyAlignment="1">
      <alignment horizontal="center"/>
    </xf>
    <xf numFmtId="49" fontId="13" fillId="0" borderId="0" xfId="5" applyNumberFormat="1" applyFont="1" applyAlignment="1">
      <alignment horizontal="right"/>
    </xf>
    <xf numFmtId="0" fontId="7" fillId="0" borderId="0" xfId="5" applyFont="1"/>
    <xf numFmtId="49" fontId="29" fillId="0" borderId="0" xfId="5" applyNumberFormat="1" applyFont="1"/>
    <xf numFmtId="0" fontId="39" fillId="0" borderId="0" xfId="5" applyFont="1" applyAlignment="1">
      <alignment horizontal="center"/>
    </xf>
    <xf numFmtId="0" fontId="7" fillId="0" borderId="0" xfId="5" applyFont="1" applyFill="1"/>
    <xf numFmtId="0" fontId="13" fillId="0" borderId="0" xfId="5" applyFont="1" applyBorder="1"/>
    <xf numFmtId="164" fontId="13" fillId="0" borderId="0" xfId="5" applyNumberFormat="1" applyFont="1" applyFill="1" applyBorder="1"/>
    <xf numFmtId="49" fontId="29" fillId="4" borderId="0" xfId="5" applyNumberFormat="1" applyFont="1" applyFill="1"/>
    <xf numFmtId="0" fontId="7" fillId="0" borderId="0" xfId="5" applyFont="1" applyAlignment="1">
      <alignment horizontal="center" wrapText="1"/>
    </xf>
    <xf numFmtId="38" fontId="7" fillId="0" borderId="0" xfId="5" applyNumberFormat="1" applyFont="1"/>
    <xf numFmtId="164" fontId="7" fillId="0" borderId="0" xfId="5" applyNumberFormat="1" applyFont="1" applyFill="1" applyBorder="1"/>
    <xf numFmtId="164" fontId="7" fillId="0" borderId="0" xfId="5" applyNumberFormat="1" applyFont="1"/>
    <xf numFmtId="164" fontId="13" fillId="0" borderId="0" xfId="5" applyNumberFormat="1" applyFont="1"/>
    <xf numFmtId="0" fontId="7" fillId="2" borderId="0" xfId="5" applyFont="1" applyFill="1"/>
    <xf numFmtId="164" fontId="7" fillId="2" borderId="0" xfId="5" applyNumberFormat="1" applyFont="1" applyFill="1"/>
    <xf numFmtId="39" fontId="50" fillId="0" borderId="4" xfId="1" applyNumberFormat="1" applyFont="1" applyFill="1" applyBorder="1"/>
    <xf numFmtId="39" fontId="50" fillId="0" borderId="4" xfId="1" applyNumberFormat="1" applyFont="1" applyFill="1" applyBorder="1" applyAlignment="1">
      <alignment horizontal="right"/>
    </xf>
    <xf numFmtId="165" fontId="7" fillId="0" borderId="0" xfId="0" applyFont="1"/>
    <xf numFmtId="39" fontId="7" fillId="0" borderId="0" xfId="0" applyNumberFormat="1" applyFont="1"/>
    <xf numFmtId="39" fontId="7" fillId="0" borderId="0" xfId="1" applyNumberFormat="1" applyFont="1"/>
    <xf numFmtId="165" fontId="50" fillId="0" borderId="0" xfId="0" applyFont="1"/>
    <xf numFmtId="165" fontId="7" fillId="0" borderId="0" xfId="0" applyFont="1" applyAlignment="1">
      <alignment horizontal="center" wrapText="1"/>
    </xf>
    <xf numFmtId="165" fontId="7" fillId="0" borderId="0" xfId="0" applyFont="1" applyFill="1"/>
    <xf numFmtId="165" fontId="50" fillId="0" borderId="0" xfId="0" applyFont="1" applyAlignment="1">
      <alignment horizontal="right"/>
    </xf>
    <xf numFmtId="0" fontId="13" fillId="0" borderId="0" xfId="5" applyFont="1"/>
    <xf numFmtId="164" fontId="13" fillId="0" borderId="0" xfId="5" applyNumberFormat="1" applyFont="1" applyBorder="1"/>
    <xf numFmtId="37" fontId="7" fillId="2" borderId="0" xfId="0" applyNumberFormat="1" applyFont="1" applyFill="1"/>
    <xf numFmtId="37" fontId="7" fillId="4" borderId="0" xfId="0" applyNumberFormat="1" applyFont="1" applyFill="1"/>
    <xf numFmtId="10" fontId="7" fillId="2" borderId="0" xfId="3" applyNumberFormat="1" applyFont="1" applyFill="1"/>
    <xf numFmtId="37" fontId="50" fillId="4" borderId="4" xfId="1" applyNumberFormat="1" applyFont="1" applyFill="1" applyBorder="1"/>
    <xf numFmtId="39" fontId="50" fillId="2" borderId="4" xfId="1" applyNumberFormat="1" applyFont="1" applyFill="1" applyBorder="1"/>
    <xf numFmtId="38" fontId="7" fillId="0" borderId="0" xfId="5" applyNumberFormat="1" applyFont="1" applyFill="1"/>
    <xf numFmtId="164" fontId="7" fillId="4" borderId="0" xfId="5" applyNumberFormat="1" applyFont="1" applyFill="1" applyBorder="1"/>
    <xf numFmtId="0" fontId="13" fillId="4" borderId="0" xfId="5" applyFont="1" applyFill="1" applyAlignment="1"/>
    <xf numFmtId="0" fontId="13" fillId="0" borderId="0" xfId="5" applyFont="1" applyFill="1" applyAlignment="1"/>
    <xf numFmtId="0" fontId="7" fillId="0" borderId="0" xfId="5" applyFont="1" applyFill="1" applyAlignment="1">
      <alignment horizontal="center" wrapText="1"/>
    </xf>
    <xf numFmtId="164" fontId="7" fillId="0" borderId="0" xfId="5" applyNumberFormat="1" applyFont="1" applyFill="1"/>
    <xf numFmtId="38" fontId="14" fillId="0" borderId="33" xfId="0" applyNumberFormat="1" applyFont="1" applyBorder="1" applyAlignment="1">
      <alignment horizontal="right"/>
    </xf>
    <xf numFmtId="38" fontId="18" fillId="0" borderId="41" xfId="0" applyNumberFormat="1" applyFont="1" applyBorder="1" applyAlignment="1">
      <alignment horizontal="right"/>
    </xf>
    <xf numFmtId="38" fontId="14" fillId="0" borderId="33" xfId="0" applyNumberFormat="1" applyFont="1" applyBorder="1"/>
    <xf numFmtId="38" fontId="14" fillId="0" borderId="34" xfId="0" applyNumberFormat="1" applyFont="1" applyBorder="1"/>
    <xf numFmtId="38" fontId="18" fillId="0" borderId="42" xfId="0" applyNumberFormat="1" applyFont="1" applyBorder="1" applyAlignment="1">
      <alignment horizontal="right"/>
    </xf>
    <xf numFmtId="164" fontId="7" fillId="4" borderId="0" xfId="5" applyNumberFormat="1" applyFont="1" applyFill="1"/>
    <xf numFmtId="164" fontId="7" fillId="2" borderId="4" xfId="5" applyNumberFormat="1" applyFont="1" applyFill="1" applyBorder="1"/>
    <xf numFmtId="40" fontId="18" fillId="4" borderId="39" xfId="0" applyNumberFormat="1" applyFont="1" applyFill="1" applyBorder="1" applyAlignment="1"/>
    <xf numFmtId="38" fontId="0" fillId="4" borderId="39" xfId="0" applyNumberFormat="1" applyFont="1" applyFill="1" applyBorder="1" applyAlignment="1"/>
    <xf numFmtId="38" fontId="16" fillId="0" borderId="37" xfId="0" applyNumberFormat="1" applyFont="1" applyFill="1" applyBorder="1" applyAlignment="1">
      <alignment horizontal="center"/>
    </xf>
    <xf numFmtId="38" fontId="7" fillId="0" borderId="15" xfId="0" applyNumberFormat="1" applyFont="1" applyBorder="1" applyAlignment="1"/>
    <xf numFmtId="38" fontId="13" fillId="0" borderId="14" xfId="0" applyNumberFormat="1" applyFont="1" applyFill="1" applyBorder="1"/>
    <xf numFmtId="38" fontId="13" fillId="0" borderId="14" xfId="0" applyNumberFormat="1" applyFont="1" applyBorder="1"/>
    <xf numFmtId="38" fontId="13" fillId="0" borderId="36" xfId="0" applyNumberFormat="1" applyFont="1" applyBorder="1"/>
    <xf numFmtId="0" fontId="54" fillId="0" borderId="0" xfId="2" applyFont="1" applyFill="1" applyAlignment="1"/>
    <xf numFmtId="40" fontId="52" fillId="0" borderId="0" xfId="0" applyNumberFormat="1" applyFont="1" applyFill="1" applyBorder="1" applyAlignment="1"/>
    <xf numFmtId="38" fontId="47" fillId="0" borderId="0" xfId="0" applyNumberFormat="1" applyFont="1" applyFill="1" applyBorder="1" applyAlignment="1"/>
    <xf numFmtId="38" fontId="53" fillId="0" borderId="0" xfId="2" applyNumberFormat="1" applyFont="1" applyFill="1" applyBorder="1" applyAlignment="1"/>
    <xf numFmtId="38" fontId="6" fillId="2" borderId="16" xfId="2" applyNumberFormat="1" applyFont="1" applyFill="1" applyBorder="1" applyAlignment="1"/>
    <xf numFmtId="0" fontId="26" fillId="0" borderId="0" xfId="0" applyNumberFormat="1" applyFont="1" applyAlignment="1"/>
    <xf numFmtId="165" fontId="0" fillId="0" borderId="0" xfId="0" applyAlignment="1">
      <alignment horizontal="center"/>
    </xf>
    <xf numFmtId="165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" fontId="0" fillId="0" borderId="0" xfId="0" quotePrefix="1" applyNumberFormat="1" applyFont="1" applyFill="1" applyAlignment="1">
      <alignment horizontal="center"/>
    </xf>
    <xf numFmtId="165" fontId="46" fillId="0" borderId="0" xfId="25" applyFill="1" applyAlignment="1">
      <alignment horizontal="right"/>
    </xf>
    <xf numFmtId="165" fontId="0" fillId="2" borderId="0" xfId="0" applyFont="1" applyFill="1" applyAlignment="1"/>
    <xf numFmtId="38" fontId="8" fillId="0" borderId="15" xfId="0" applyNumberFormat="1" applyFont="1" applyBorder="1" applyAlignment="1">
      <alignment horizontal="center"/>
    </xf>
    <xf numFmtId="38" fontId="0" fillId="0" borderId="36" xfId="0" applyNumberFormat="1" applyFont="1" applyBorder="1" applyAlignment="1">
      <alignment horizontal="center"/>
    </xf>
    <xf numFmtId="1" fontId="0" fillId="4" borderId="0" xfId="0" quotePrefix="1" applyNumberFormat="1" applyFont="1" applyFill="1" applyAlignment="1">
      <alignment horizontal="right"/>
    </xf>
    <xf numFmtId="38" fontId="11" fillId="0" borderId="0" xfId="0" applyNumberFormat="1" applyFont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38" fontId="0" fillId="0" borderId="36" xfId="0" applyNumberFormat="1" applyFont="1" applyBorder="1" applyAlignment="1">
      <alignment horizontal="center"/>
    </xf>
    <xf numFmtId="168" fontId="0" fillId="2" borderId="30" xfId="11" applyNumberFormat="1" applyFont="1" applyFill="1" applyBorder="1" applyAlignment="1">
      <alignment horizontal="right"/>
    </xf>
    <xf numFmtId="168" fontId="0" fillId="4" borderId="30" xfId="11" applyNumberFormat="1" applyFont="1" applyFill="1" applyBorder="1" applyAlignment="1">
      <alignment horizontal="right"/>
    </xf>
    <xf numFmtId="165" fontId="18" fillId="0" borderId="0" xfId="0" applyFont="1" applyAlignment="1">
      <alignment horizontal="right"/>
    </xf>
    <xf numFmtId="165" fontId="18" fillId="0" borderId="0" xfId="0" applyFont="1" applyFill="1" applyBorder="1" applyAlignment="1">
      <alignment horizontal="right"/>
    </xf>
    <xf numFmtId="168" fontId="32" fillId="2" borderId="30" xfId="11" applyNumberFormat="1" applyFont="1" applyFill="1" applyBorder="1" applyAlignment="1">
      <alignment horizontal="right"/>
    </xf>
    <xf numFmtId="40" fontId="18" fillId="2" borderId="39" xfId="0" applyNumberFormat="1" applyFont="1" applyFill="1" applyBorder="1" applyAlignment="1"/>
    <xf numFmtId="38" fontId="0" fillId="2" borderId="39" xfId="0" applyNumberFormat="1" applyFont="1" applyFill="1" applyBorder="1" applyAlignment="1"/>
    <xf numFmtId="38" fontId="55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center"/>
    </xf>
    <xf numFmtId="165" fontId="0" fillId="0" borderId="0" xfId="0" applyAlignment="1">
      <alignment horizontal="center" wrapText="1"/>
    </xf>
    <xf numFmtId="165" fontId="0" fillId="0" borderId="0" xfId="0" applyBorder="1" applyAlignment="1">
      <alignment horizontal="center"/>
    </xf>
    <xf numFmtId="165" fontId="0" fillId="0" borderId="0" xfId="0" applyFont="1" applyBorder="1" applyAlignment="1">
      <alignment horizontal="center"/>
    </xf>
    <xf numFmtId="40" fontId="18" fillId="4" borderId="0" xfId="0" applyNumberFormat="1" applyFont="1" applyFill="1" applyAlignment="1">
      <alignment horizontal="center"/>
    </xf>
    <xf numFmtId="38" fontId="18" fillId="4" borderId="0" xfId="0" applyNumberFormat="1" applyFont="1" applyFill="1" applyAlignment="1">
      <alignment horizontal="center"/>
    </xf>
    <xf numFmtId="40" fontId="18" fillId="0" borderId="5" xfId="0" applyNumberFormat="1" applyFont="1" applyBorder="1" applyAlignment="1">
      <alignment horizontal="center"/>
    </xf>
    <xf numFmtId="40" fontId="18" fillId="0" borderId="0" xfId="0" applyNumberFormat="1" applyFont="1" applyAlignment="1">
      <alignment horizontal="center"/>
    </xf>
    <xf numFmtId="38" fontId="18" fillId="0" borderId="5" xfId="0" applyNumberFormat="1" applyFont="1" applyBorder="1" applyAlignment="1">
      <alignment horizontal="center"/>
    </xf>
    <xf numFmtId="38" fontId="18" fillId="0" borderId="6" xfId="0" applyNumberFormat="1" applyFont="1" applyBorder="1" applyAlignment="1">
      <alignment horizontal="center"/>
    </xf>
    <xf numFmtId="40" fontId="18" fillId="4" borderId="0" xfId="0" applyNumberFormat="1" applyFont="1" applyFill="1" applyBorder="1" applyAlignment="1">
      <alignment horizontal="center"/>
    </xf>
    <xf numFmtId="40" fontId="18" fillId="0" borderId="0" xfId="0" applyNumberFormat="1" applyFont="1" applyFill="1" applyAlignment="1">
      <alignment horizontal="center"/>
    </xf>
    <xf numFmtId="40" fontId="32" fillId="0" borderId="2" xfId="0" applyNumberFormat="1" applyFont="1" applyBorder="1" applyAlignment="1">
      <alignment horizontal="center"/>
    </xf>
    <xf numFmtId="38" fontId="11" fillId="2" borderId="0" xfId="0" applyNumberFormat="1" applyFont="1" applyFill="1" applyAlignment="1">
      <alignment horizontal="left"/>
    </xf>
    <xf numFmtId="38" fontId="7" fillId="3" borderId="0" xfId="0" applyNumberFormat="1" applyFont="1" applyFill="1" applyAlignment="1"/>
    <xf numFmtId="38" fontId="0" fillId="3" borderId="18" xfId="0" applyNumberFormat="1" applyFont="1" applyFill="1" applyBorder="1" applyAlignment="1">
      <alignment horizontal="center"/>
    </xf>
    <xf numFmtId="37" fontId="7" fillId="3" borderId="0" xfId="0" applyNumberFormat="1" applyFont="1" applyFill="1" applyAlignment="1"/>
    <xf numFmtId="10" fontId="7" fillId="3" borderId="18" xfId="9" applyNumberFormat="1" applyFont="1" applyFill="1" applyBorder="1" applyAlignment="1"/>
    <xf numFmtId="37" fontId="7" fillId="3" borderId="16" xfId="0" applyNumberFormat="1" applyFont="1" applyFill="1" applyBorder="1" applyAlignment="1"/>
    <xf numFmtId="0" fontId="13" fillId="0" borderId="0" xfId="0" applyNumberFormat="1" applyFont="1" applyAlignment="1">
      <alignment horizontal="right"/>
    </xf>
    <xf numFmtId="0" fontId="20" fillId="0" borderId="0" xfId="12" applyFont="1" applyAlignment="1">
      <alignment horizontal="center"/>
    </xf>
    <xf numFmtId="165" fontId="46" fillId="0" borderId="0" xfId="25" applyAlignment="1">
      <alignment horizontal="center"/>
    </xf>
    <xf numFmtId="165" fontId="0" fillId="0" borderId="18" xfId="0" applyBorder="1" applyAlignment="1">
      <alignment horizontal="center"/>
    </xf>
    <xf numFmtId="165" fontId="0" fillId="0" borderId="18" xfId="0" applyFont="1" applyBorder="1" applyAlignment="1">
      <alignment horizontal="center"/>
    </xf>
    <xf numFmtId="165" fontId="0" fillId="0" borderId="0" xfId="0" applyBorder="1" applyAlignment="1">
      <alignment horizontal="center"/>
    </xf>
    <xf numFmtId="165" fontId="0" fillId="0" borderId="8" xfId="0" applyBorder="1" applyAlignment="1">
      <alignment horizontal="center"/>
    </xf>
    <xf numFmtId="0" fontId="26" fillId="0" borderId="0" xfId="0" applyNumberFormat="1" applyFont="1" applyAlignment="1">
      <alignment horizontal="center"/>
    </xf>
    <xf numFmtId="165" fontId="0" fillId="0" borderId="0" xfId="0" applyFont="1" applyBorder="1" applyAlignment="1">
      <alignment horizontal="center"/>
    </xf>
    <xf numFmtId="165" fontId="13" fillId="0" borderId="0" xfId="0" applyFont="1" applyAlignment="1">
      <alignment horizontal="left"/>
    </xf>
    <xf numFmtId="0" fontId="23" fillId="0" borderId="0" xfId="0" applyNumberFormat="1" applyFont="1" applyAlignment="1">
      <alignment horizontal="center"/>
    </xf>
    <xf numFmtId="165" fontId="0" fillId="0" borderId="0" xfId="0" applyAlignment="1">
      <alignment horizontal="center" wrapText="1"/>
    </xf>
    <xf numFmtId="38" fontId="11" fillId="0" borderId="0" xfId="0" applyNumberFormat="1" applyFont="1" applyAlignment="1">
      <alignment horizontal="center"/>
    </xf>
    <xf numFmtId="38" fontId="0" fillId="6" borderId="0" xfId="0" applyNumberFormat="1" applyFont="1" applyFill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38" fontId="17" fillId="3" borderId="18" xfId="0" applyNumberFormat="1" applyFont="1" applyFill="1" applyBorder="1" applyAlignment="1">
      <alignment horizontal="left"/>
    </xf>
    <xf numFmtId="38" fontId="17" fillId="3" borderId="19" xfId="0" applyNumberFormat="1" applyFont="1" applyFill="1" applyBorder="1" applyAlignment="1">
      <alignment horizontal="left"/>
    </xf>
    <xf numFmtId="38" fontId="11" fillId="0" borderId="14" xfId="0" applyNumberFormat="1" applyFont="1" applyBorder="1" applyAlignment="1">
      <alignment horizontal="center"/>
    </xf>
    <xf numFmtId="38" fontId="8" fillId="0" borderId="36" xfId="0" applyNumberFormat="1" applyFont="1" applyBorder="1" applyAlignment="1">
      <alignment horizontal="center"/>
    </xf>
    <xf numFmtId="38" fontId="0" fillId="0" borderId="36" xfId="0" applyNumberFormat="1" applyFont="1" applyBorder="1" applyAlignment="1">
      <alignment horizontal="center"/>
    </xf>
    <xf numFmtId="38" fontId="7" fillId="0" borderId="36" xfId="0" applyNumberFormat="1" applyFont="1" applyBorder="1" applyAlignment="1">
      <alignment horizontal="center"/>
    </xf>
    <xf numFmtId="38" fontId="13" fillId="0" borderId="0" xfId="0" applyNumberFormat="1" applyFont="1" applyAlignment="1">
      <alignment horizontal="center"/>
    </xf>
    <xf numFmtId="0" fontId="51" fillId="0" borderId="0" xfId="5" applyFont="1" applyAlignment="1">
      <alignment horizontal="center"/>
    </xf>
    <xf numFmtId="164" fontId="30" fillId="0" borderId="11" xfId="2" applyNumberFormat="1" applyFont="1" applyFill="1" applyBorder="1" applyAlignment="1">
      <alignment horizontal="center"/>
    </xf>
    <xf numFmtId="164" fontId="30" fillId="0" borderId="12" xfId="2" applyNumberFormat="1" applyFont="1" applyFill="1" applyBorder="1" applyAlignment="1">
      <alignment horizontal="center"/>
    </xf>
  </cellXfs>
  <cellStyles count="30">
    <cellStyle name="Comma" xfId="1" builtinId="3"/>
    <cellStyle name="Comma 2" xfId="6" xr:uid="{00000000-0005-0000-0000-000001000000}"/>
    <cellStyle name="Comma 2 2" xfId="17" xr:uid="{00000000-0005-0000-0000-000002000000}"/>
    <cellStyle name="Comma 2 3" xfId="21" xr:uid="{00000000-0005-0000-0000-000003000000}"/>
    <cellStyle name="Comma 3" xfId="11" xr:uid="{00000000-0005-0000-0000-000004000000}"/>
    <cellStyle name="Comma 3 2" xfId="22" xr:uid="{00000000-0005-0000-0000-000005000000}"/>
    <cellStyle name="Comma 3 3" xfId="26" xr:uid="{00000000-0005-0000-0000-000006000000}"/>
    <cellStyle name="Comma 3 4" xfId="28" xr:uid="{00000000-0005-0000-0000-000007000000}"/>
    <cellStyle name="Comma 4" xfId="16" xr:uid="{00000000-0005-0000-0000-000008000000}"/>
    <cellStyle name="Currency 2" xfId="7" xr:uid="{00000000-0005-0000-0000-000009000000}"/>
    <cellStyle name="Hyperlink" xfId="25" builtinId="8"/>
    <cellStyle name="Normal" xfId="0" builtinId="0"/>
    <cellStyle name="Normal 2" xfId="4" xr:uid="{00000000-0005-0000-0000-00000C000000}"/>
    <cellStyle name="Normal 2 2" xfId="12" xr:uid="{00000000-0005-0000-0000-00000D000000}"/>
    <cellStyle name="Normal 2 3" xfId="23" xr:uid="{00000000-0005-0000-0000-00000E000000}"/>
    <cellStyle name="Normal 3" xfId="8" xr:uid="{00000000-0005-0000-0000-00000F000000}"/>
    <cellStyle name="Normal 3 2" xfId="18" xr:uid="{00000000-0005-0000-0000-000010000000}"/>
    <cellStyle name="Normal 3 3" xfId="24" xr:uid="{00000000-0005-0000-0000-000011000000}"/>
    <cellStyle name="Normal 4" xfId="14" xr:uid="{00000000-0005-0000-0000-000012000000}"/>
    <cellStyle name="Normal 4 2" xfId="15" xr:uid="{00000000-0005-0000-0000-000013000000}"/>
    <cellStyle name="Normal 5" xfId="20" xr:uid="{00000000-0005-0000-0000-000014000000}"/>
    <cellStyle name="Normal_Draft Hospital Workpapers 2" xfId="5" xr:uid="{00000000-0005-0000-0000-000015000000}"/>
    <cellStyle name="Normal_History Of Cost 2000 to 2002" xfId="10" xr:uid="{00000000-0005-0000-0000-000016000000}"/>
    <cellStyle name="Normal_Rev Recon" xfId="2" xr:uid="{00000000-0005-0000-0000-000017000000}"/>
    <cellStyle name="Percent" xfId="3" builtinId="5"/>
    <cellStyle name="Percent 2" xfId="9" xr:uid="{00000000-0005-0000-0000-000019000000}"/>
    <cellStyle name="Percent 3" xfId="13" xr:uid="{00000000-0005-0000-0000-00001A000000}"/>
    <cellStyle name="Percent 3 2" xfId="27" xr:uid="{00000000-0005-0000-0000-00001B000000}"/>
    <cellStyle name="Percent 3 3" xfId="29" xr:uid="{00000000-0005-0000-0000-00001C000000}"/>
    <cellStyle name="Percent 4" xfId="19" xr:uid="{00000000-0005-0000-0000-00001D000000}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123824</xdr:rowOff>
    </xdr:from>
    <xdr:to>
      <xdr:col>1</xdr:col>
      <xdr:colOff>593970</xdr:colOff>
      <xdr:row>11</xdr:row>
      <xdr:rowOff>121822</xdr:rowOff>
    </xdr:to>
    <xdr:pic>
      <xdr:nvPicPr>
        <xdr:cNvPr id="2" name="Picture 1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08DF0F01-E146-4D48-94EE-7A082203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47674"/>
          <a:ext cx="1575045" cy="156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HS.Audit@maine.gov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60D4-C439-4D3C-88CB-15259B20B0DD}">
  <dimension ref="A1:K229"/>
  <sheetViews>
    <sheetView showGridLines="0" tabSelected="1" zoomScaleNormal="100" workbookViewId="0"/>
  </sheetViews>
  <sheetFormatPr defaultColWidth="9.140625" defaultRowHeight="12.75" x14ac:dyDescent="0.2"/>
  <cols>
    <col min="1" max="1" width="17.28515625" style="254" customWidth="1"/>
    <col min="2" max="2" width="38.140625" style="254" customWidth="1"/>
    <col min="3" max="3" width="3.28515625" style="254" customWidth="1"/>
    <col min="4" max="4" width="19.7109375" style="254" customWidth="1"/>
    <col min="5" max="5" width="35.7109375" style="181" customWidth="1"/>
    <col min="6" max="6" width="1.42578125" style="254" customWidth="1"/>
    <col min="7" max="16384" width="9.140625" style="254"/>
  </cols>
  <sheetData>
    <row r="1" spans="2:9" customFormat="1" x14ac:dyDescent="0.2"/>
    <row r="2" spans="2:9" customFormat="1" x14ac:dyDescent="0.2"/>
    <row r="3" spans="2:9" customFormat="1" x14ac:dyDescent="0.2"/>
    <row r="4" spans="2:9" customFormat="1" x14ac:dyDescent="0.2"/>
    <row r="5" spans="2:9" customFormat="1" x14ac:dyDescent="0.2"/>
    <row r="6" spans="2:9" customFormat="1" ht="15.75" x14ac:dyDescent="0.25">
      <c r="B6" s="594" t="s">
        <v>628</v>
      </c>
      <c r="C6" s="594"/>
      <c r="D6" s="594"/>
      <c r="E6" s="594"/>
      <c r="F6" s="547"/>
      <c r="G6" s="547"/>
      <c r="H6" s="547"/>
      <c r="I6" s="547"/>
    </row>
    <row r="7" spans="2:9" customFormat="1" ht="15.75" x14ac:dyDescent="0.25">
      <c r="B7" s="594" t="s">
        <v>629</v>
      </c>
      <c r="C7" s="594"/>
      <c r="D7" s="594"/>
      <c r="E7" s="594"/>
      <c r="F7" s="547"/>
      <c r="G7" s="547"/>
      <c r="H7" s="547"/>
      <c r="I7" s="547"/>
    </row>
    <row r="8" spans="2:9" customFormat="1" ht="15.75" x14ac:dyDescent="0.25">
      <c r="B8" s="594" t="s">
        <v>630</v>
      </c>
      <c r="C8" s="594"/>
      <c r="D8" s="594"/>
      <c r="E8" s="594"/>
      <c r="F8" s="547"/>
      <c r="G8" s="547"/>
      <c r="H8" s="547"/>
      <c r="I8" s="547"/>
    </row>
    <row r="9" spans="2:9" customFormat="1" x14ac:dyDescent="0.2"/>
    <row r="10" spans="2:9" customFormat="1" x14ac:dyDescent="0.2"/>
    <row r="11" spans="2:9" customFormat="1" x14ac:dyDescent="0.2"/>
    <row r="12" spans="2:9" customFormat="1" x14ac:dyDescent="0.2"/>
    <row r="13" spans="2:9" customFormat="1" x14ac:dyDescent="0.2"/>
    <row r="14" spans="2:9" customFormat="1" x14ac:dyDescent="0.2">
      <c r="B14" s="587" t="s">
        <v>828</v>
      </c>
      <c r="C14" s="596" t="str">
        <f>IF('Data Entry'!B2="","",'Data Entry'!B2)</f>
        <v/>
      </c>
      <c r="D14" s="596"/>
      <c r="E14" s="596"/>
    </row>
    <row r="15" spans="2:9" customFormat="1" x14ac:dyDescent="0.2">
      <c r="B15" s="587" t="s">
        <v>829</v>
      </c>
      <c r="C15" s="596" t="str">
        <f>IF('Data Entry'!B5="","",TEXT('Data Entry'!B4,"mm/dd/yyyy")&amp; " to "&amp;TEXT('Data Entry'!B5,"mm/dd/yyyy"))</f>
        <v/>
      </c>
      <c r="D15" s="596"/>
      <c r="E15" s="596"/>
    </row>
    <row r="16" spans="2:9" customFormat="1" x14ac:dyDescent="0.2"/>
    <row r="18" spans="1:11" ht="15.75" x14ac:dyDescent="0.25">
      <c r="A18" s="597" t="str">
        <f>UPPER("misrepresentation or falsification of any information contained in this cost report")</f>
        <v>MISREPRESENTATION OR FALSIFICATION OF ANY INFORMATION CONTAINED IN THIS COST REPORT</v>
      </c>
      <c r="B18" s="597"/>
      <c r="C18" s="597"/>
      <c r="D18" s="597"/>
      <c r="E18" s="597"/>
      <c r="F18" s="547"/>
      <c r="G18" s="547"/>
      <c r="H18" s="547"/>
      <c r="I18" s="547"/>
      <c r="J18" s="547"/>
      <c r="K18" s="547"/>
    </row>
    <row r="19" spans="1:11" ht="15.75" x14ac:dyDescent="0.25">
      <c r="A19" s="597" t="str">
        <f>UPPER("may be punishable by fine and/or imprisonment under state or federal law")</f>
        <v>MAY BE PUNISHABLE BY FINE AND/OR IMPRISONMENT UNDER STATE OR FEDERAL LAW</v>
      </c>
      <c r="B19" s="597"/>
      <c r="C19" s="597"/>
      <c r="D19" s="597"/>
      <c r="E19" s="597"/>
      <c r="F19" s="547"/>
      <c r="G19" s="547"/>
      <c r="H19" s="547"/>
      <c r="I19" s="547"/>
      <c r="J19" s="547"/>
      <c r="K19" s="547"/>
    </row>
    <row r="20" spans="1:1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15.75" x14ac:dyDescent="0.25">
      <c r="A21" s="597" t="s">
        <v>601</v>
      </c>
      <c r="B21" s="597"/>
      <c r="C21" s="597"/>
      <c r="D21" s="597"/>
      <c r="E21" s="597"/>
      <c r="F21" s="547"/>
      <c r="G21" s="547"/>
      <c r="H21" s="547"/>
      <c r="I21" s="547"/>
      <c r="J21" s="547"/>
      <c r="K21" s="547"/>
    </row>
    <row r="22" spans="1:11" ht="7.5" customHeight="1" x14ac:dyDescent="0.25">
      <c r="A22" s="568"/>
      <c r="B22" s="568"/>
      <c r="C22" s="568"/>
      <c r="D22" s="568"/>
      <c r="E22" s="568"/>
      <c r="F22" s="547"/>
      <c r="G22" s="547"/>
      <c r="H22" s="547"/>
      <c r="I22" s="547"/>
      <c r="J22" s="547"/>
      <c r="K22" s="547"/>
    </row>
    <row r="23" spans="1:11" ht="44.25" customHeight="1" x14ac:dyDescent="0.2">
      <c r="A23" s="598" t="s">
        <v>608</v>
      </c>
      <c r="B23" s="598"/>
      <c r="C23" s="598"/>
      <c r="D23" s="598"/>
      <c r="E23" s="598"/>
      <c r="F23" s="61"/>
      <c r="G23" s="61"/>
      <c r="H23" s="61"/>
      <c r="I23" s="61"/>
      <c r="J23" s="61"/>
      <c r="K23" s="61"/>
    </row>
    <row r="24" spans="1:11" ht="12.75" customHeight="1" x14ac:dyDescent="0.2">
      <c r="A24" s="569"/>
      <c r="B24" s="569"/>
      <c r="C24" s="569"/>
      <c r="D24" s="569"/>
      <c r="E24" s="569"/>
      <c r="F24" s="61"/>
      <c r="G24" s="61"/>
      <c r="H24" s="61"/>
      <c r="I24" s="61"/>
      <c r="J24" s="61"/>
      <c r="K24" s="61"/>
    </row>
    <row r="25" spans="1:11" x14ac:dyDescent="0.2">
      <c r="A25" s="548"/>
      <c r="B25" s="548"/>
      <c r="C25" s="548"/>
      <c r="D25" s="548"/>
      <c r="E25" s="548"/>
      <c r="F25" s="61"/>
      <c r="G25" s="61"/>
      <c r="H25" s="61"/>
      <c r="I25" s="61"/>
      <c r="J25" s="61"/>
      <c r="K25" s="61"/>
    </row>
    <row r="26" spans="1:11" ht="25.5" customHeight="1" x14ac:dyDescent="0.2">
      <c r="A26" s="590"/>
      <c r="B26" s="590"/>
      <c r="C26" s="570"/>
      <c r="D26" s="591"/>
      <c r="E26" s="591"/>
    </row>
    <row r="27" spans="1:11" x14ac:dyDescent="0.2">
      <c r="A27" s="595" t="s">
        <v>602</v>
      </c>
      <c r="B27" s="595"/>
      <c r="C27" s="571"/>
      <c r="D27" s="592" t="s">
        <v>603</v>
      </c>
      <c r="E27" s="592"/>
    </row>
    <row r="28" spans="1:11" x14ac:dyDescent="0.2">
      <c r="A28" s="571"/>
      <c r="B28" s="571"/>
      <c r="C28" s="571"/>
      <c r="D28" s="570"/>
      <c r="E28" s="570"/>
    </row>
    <row r="29" spans="1:11" ht="25.5" customHeight="1" x14ac:dyDescent="0.2">
      <c r="A29" s="590"/>
      <c r="B29" s="590"/>
      <c r="C29" s="570"/>
      <c r="D29" s="591"/>
      <c r="E29" s="591"/>
    </row>
    <row r="30" spans="1:11" x14ac:dyDescent="0.2">
      <c r="A30" s="592" t="s">
        <v>604</v>
      </c>
      <c r="B30" s="592"/>
      <c r="C30" s="570"/>
      <c r="D30" s="593" t="s">
        <v>605</v>
      </c>
      <c r="E30" s="593"/>
    </row>
    <row r="31" spans="1:11" x14ac:dyDescent="0.2">
      <c r="A31" s="570"/>
      <c r="B31" s="570"/>
      <c r="C31" s="570"/>
      <c r="D31" s="570"/>
      <c r="E31" s="570"/>
    </row>
    <row r="32" spans="1:11" ht="25.5" customHeight="1" x14ac:dyDescent="0.2">
      <c r="A32" s="590"/>
      <c r="B32" s="590"/>
      <c r="C32" s="570"/>
      <c r="D32" s="591"/>
      <c r="E32" s="591"/>
    </row>
    <row r="33" spans="1:5" x14ac:dyDescent="0.2">
      <c r="A33" s="592" t="s">
        <v>606</v>
      </c>
      <c r="B33" s="592"/>
      <c r="C33" s="570"/>
      <c r="D33" s="593" t="s">
        <v>607</v>
      </c>
      <c r="E33" s="593"/>
    </row>
    <row r="38" spans="1:5" ht="14.25" x14ac:dyDescent="0.2">
      <c r="A38" s="588" t="s">
        <v>626</v>
      </c>
      <c r="B38" s="588"/>
      <c r="C38" s="588"/>
      <c r="D38" s="588"/>
      <c r="E38" s="588"/>
    </row>
    <row r="39" spans="1:5" x14ac:dyDescent="0.2">
      <c r="A39" s="589" t="s">
        <v>627</v>
      </c>
      <c r="B39" s="589"/>
      <c r="C39" s="589"/>
      <c r="D39" s="589"/>
      <c r="E39" s="589"/>
    </row>
    <row r="228" spans="2:2" hidden="1" x14ac:dyDescent="0.2">
      <c r="B228" s="254" t="s">
        <v>426</v>
      </c>
    </row>
    <row r="229" spans="2:2" hidden="1" x14ac:dyDescent="0.2">
      <c r="B229" s="254" t="s">
        <v>427</v>
      </c>
    </row>
  </sheetData>
  <mergeCells count="23">
    <mergeCell ref="A29:B29"/>
    <mergeCell ref="D29:E29"/>
    <mergeCell ref="A30:B30"/>
    <mergeCell ref="D30:E30"/>
    <mergeCell ref="A18:E18"/>
    <mergeCell ref="A19:E19"/>
    <mergeCell ref="A21:E21"/>
    <mergeCell ref="A23:E23"/>
    <mergeCell ref="A26:B26"/>
    <mergeCell ref="D26:E26"/>
    <mergeCell ref="B6:E6"/>
    <mergeCell ref="B7:E7"/>
    <mergeCell ref="B8:E8"/>
    <mergeCell ref="A27:B27"/>
    <mergeCell ref="D27:E27"/>
    <mergeCell ref="C14:E14"/>
    <mergeCell ref="C15:E15"/>
    <mergeCell ref="A38:E38"/>
    <mergeCell ref="A39:E39"/>
    <mergeCell ref="A32:B32"/>
    <mergeCell ref="D32:E32"/>
    <mergeCell ref="A33:B33"/>
    <mergeCell ref="D33:E33"/>
  </mergeCells>
  <hyperlinks>
    <hyperlink ref="A39" r:id="rId1" xr:uid="{7ADE9A4A-5CB7-4B9E-9327-F29F4438D058}"/>
  </hyperlinks>
  <printOptions horizontalCentered="1"/>
  <pageMargins left="0" right="0" top="0.75" bottom="0.75" header="0.3" footer="0.3"/>
  <pageSetup scale="8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Q719"/>
  <sheetViews>
    <sheetView showGridLines="0" showOutlineSymbols="0" zoomScale="90" zoomScaleNormal="90" workbookViewId="0">
      <selection activeCell="A20" sqref="A20"/>
    </sheetView>
  </sheetViews>
  <sheetFormatPr defaultColWidth="16.7109375" defaultRowHeight="12.75" x14ac:dyDescent="0.2"/>
  <cols>
    <col min="1" max="1" width="6.140625" style="3" customWidth="1"/>
    <col min="2" max="2" width="36.85546875" style="3" customWidth="1"/>
    <col min="3" max="3" width="29.28515625" style="3" customWidth="1"/>
    <col min="4" max="4" width="16" style="3" bestFit="1" customWidth="1"/>
    <col min="5" max="5" width="15" style="3" bestFit="1" customWidth="1"/>
    <col min="6" max="6" width="17.7109375" style="3" customWidth="1"/>
    <col min="7" max="7" width="15.28515625" style="3" customWidth="1"/>
    <col min="8" max="8" width="14.28515625" style="3" customWidth="1"/>
    <col min="9" max="9" width="14.28515625" style="3" bestFit="1" customWidth="1"/>
    <col min="10" max="10" width="15.140625" style="3" customWidth="1"/>
    <col min="11" max="11" width="14" style="3" customWidth="1"/>
    <col min="12" max="19" width="16.7109375" style="3" customWidth="1"/>
    <col min="20" max="20" width="16.7109375" style="1" customWidth="1"/>
    <col min="21" max="40" width="16.7109375" style="3" customWidth="1"/>
    <col min="41" max="41" width="16.7109375" style="1" customWidth="1"/>
    <col min="42" max="16384" width="16.7109375" style="3"/>
  </cols>
  <sheetData>
    <row r="1" spans="1:42" x14ac:dyDescent="0.2">
      <c r="B1" s="15"/>
      <c r="C1" s="15"/>
      <c r="D1" s="15"/>
      <c r="E1" s="15"/>
      <c r="F1" s="15"/>
      <c r="J1" s="1"/>
      <c r="K1" s="1"/>
      <c r="L1" s="1"/>
      <c r="M1" s="1"/>
      <c r="N1" s="1"/>
      <c r="O1" s="1"/>
      <c r="P1" s="1"/>
      <c r="Q1" s="1"/>
      <c r="R1" s="1"/>
      <c r="S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P1" s="1"/>
    </row>
    <row r="2" spans="1:42" s="12" customFormat="1" ht="15" x14ac:dyDescent="0.25">
      <c r="B2" s="39" t="s">
        <v>314</v>
      </c>
      <c r="C2" s="40"/>
      <c r="D2" s="38"/>
      <c r="E2" s="35"/>
      <c r="F2" s="6"/>
      <c r="G2" s="6"/>
      <c r="H2" s="10"/>
      <c r="I2" s="37" t="s">
        <v>344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1"/>
      <c r="AO2" s="11"/>
      <c r="AP2" s="11"/>
    </row>
    <row r="3" spans="1:42" s="12" customFormat="1" x14ac:dyDescent="0.2">
      <c r="B3" s="6"/>
      <c r="C3" s="6"/>
      <c r="D3" s="36"/>
      <c r="E3" s="35"/>
      <c r="F3" s="6"/>
      <c r="G3" s="6"/>
      <c r="H3" s="10"/>
      <c r="I3" s="1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11"/>
      <c r="AO3" s="11"/>
      <c r="AP3" s="11"/>
    </row>
    <row r="4" spans="1:42" s="12" customFormat="1" x14ac:dyDescent="0.2">
      <c r="B4" s="8" t="s">
        <v>138</v>
      </c>
      <c r="C4" s="199" t="str">
        <f>IF('Data Entry'!$B$2="","",+'Data Entry'!$B$2)</f>
        <v/>
      </c>
      <c r="D4" s="6"/>
      <c r="E4" s="6"/>
      <c r="F4" s="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11"/>
      <c r="AO4" s="11"/>
      <c r="AP4" s="11"/>
    </row>
    <row r="5" spans="1:42" s="12" customFormat="1" x14ac:dyDescent="0.2">
      <c r="B5" s="8" t="s">
        <v>343</v>
      </c>
      <c r="C5" s="252" t="str">
        <f>IF('Data Entry'!$B$3="","",+'Data Entry'!$B$3)</f>
        <v/>
      </c>
      <c r="D5" s="8"/>
      <c r="E5" s="9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11"/>
      <c r="AM5" s="11"/>
      <c r="AN5" s="11"/>
    </row>
    <row r="6" spans="1:42" s="12" customFormat="1" x14ac:dyDescent="0.2">
      <c r="B6" s="8" t="s">
        <v>325</v>
      </c>
      <c r="C6" s="184" t="str">
        <f>IF('Data Entry'!$B$4="","",+'Data Entry'!$B$4)</f>
        <v/>
      </c>
      <c r="D6" s="41" t="str">
        <f>+Utilization!D6</f>
        <v>THROUGH</v>
      </c>
      <c r="E6" s="184" t="str">
        <f>IF('Data Entry'!$B$5="","",+'Data Entry'!$B$5)</f>
        <v/>
      </c>
      <c r="H6" s="51" t="s">
        <v>490</v>
      </c>
      <c r="I6" s="193" t="str">
        <f>IF('Data Entry'!$B$8="--select--","",'Data Entry'!$B$8)</f>
        <v/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11"/>
      <c r="AO6" s="11"/>
      <c r="AP6" s="11"/>
    </row>
    <row r="7" spans="1:42" s="12" customFormat="1" ht="13.5" thickBot="1" x14ac:dyDescent="0.25">
      <c r="A7" s="14"/>
      <c r="B7" s="14"/>
      <c r="C7" s="14"/>
      <c r="D7" s="14"/>
      <c r="E7" s="14"/>
      <c r="F7" s="14"/>
      <c r="G7" s="14"/>
      <c r="H7" s="14"/>
      <c r="I7" s="1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11"/>
      <c r="AO7" s="11"/>
      <c r="AP7" s="11"/>
    </row>
    <row r="8" spans="1:42" s="12" customForma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1"/>
      <c r="AO8" s="11"/>
      <c r="AP8" s="11"/>
    </row>
    <row r="9" spans="1:42" x14ac:dyDescent="0.2">
      <c r="B9" s="608" t="s">
        <v>493</v>
      </c>
      <c r="C9" s="608"/>
      <c r="D9" s="608"/>
      <c r="E9" s="608"/>
      <c r="F9" s="608"/>
      <c r="G9" s="608"/>
      <c r="H9" s="608"/>
      <c r="I9" s="608"/>
      <c r="J9" s="1"/>
      <c r="K9" s="1"/>
      <c r="L9" s="1"/>
      <c r="M9" s="1"/>
      <c r="N9" s="1"/>
      <c r="O9" s="1"/>
      <c r="P9" s="1"/>
      <c r="Q9" s="1"/>
      <c r="R9" s="1"/>
      <c r="S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42" s="256" customFormat="1" x14ac:dyDescent="0.2">
      <c r="B10" s="263"/>
      <c r="C10" s="263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O10" s="255"/>
    </row>
    <row r="11" spans="1:42" x14ac:dyDescent="0.2">
      <c r="B11" s="8" t="s">
        <v>468</v>
      </c>
      <c r="C11" s="11" t="s">
        <v>494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42" ht="15" x14ac:dyDescent="0.25">
      <c r="B12" s="3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42" ht="15.95" customHeight="1" x14ac:dyDescent="0.2">
      <c r="B13" s="49"/>
      <c r="C13" s="371" t="s">
        <v>167</v>
      </c>
      <c r="D13" s="539"/>
      <c r="E13" s="364" t="s">
        <v>168</v>
      </c>
      <c r="F13" s="364" t="s">
        <v>171</v>
      </c>
      <c r="G13" s="364" t="s">
        <v>171</v>
      </c>
      <c r="H13" s="540"/>
      <c r="I13" s="540"/>
      <c r="J13" s="1"/>
      <c r="K13" s="1"/>
      <c r="L13" s="1"/>
      <c r="M13" s="1"/>
      <c r="N13" s="1"/>
      <c r="O13" s="1"/>
      <c r="P13" s="1"/>
      <c r="Q13" s="1"/>
      <c r="R13" s="1"/>
      <c r="S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42" x14ac:dyDescent="0.2">
      <c r="B14" s="49"/>
      <c r="C14" s="372" t="s">
        <v>169</v>
      </c>
      <c r="D14" s="372"/>
      <c r="E14" s="365" t="s">
        <v>170</v>
      </c>
      <c r="F14" s="365" t="s">
        <v>303</v>
      </c>
      <c r="G14" s="365" t="s">
        <v>303</v>
      </c>
      <c r="H14" s="541"/>
      <c r="I14" s="541"/>
      <c r="J14" s="1"/>
      <c r="K14" s="1"/>
      <c r="L14" s="1"/>
      <c r="M14" s="1"/>
      <c r="N14" s="1"/>
      <c r="O14" s="1"/>
      <c r="P14" s="1"/>
      <c r="Q14" s="1"/>
      <c r="R14" s="1"/>
      <c r="S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42" x14ac:dyDescent="0.2">
      <c r="B15" s="49"/>
      <c r="C15" s="372" t="s">
        <v>172</v>
      </c>
      <c r="D15" s="372" t="s">
        <v>483</v>
      </c>
      <c r="E15" s="365" t="s">
        <v>146</v>
      </c>
      <c r="F15" s="365" t="s">
        <v>142</v>
      </c>
      <c r="G15" s="365" t="s">
        <v>162</v>
      </c>
      <c r="H15" s="365" t="s">
        <v>142</v>
      </c>
      <c r="I15" s="365" t="s">
        <v>162</v>
      </c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42" x14ac:dyDescent="0.2">
      <c r="B16" s="48"/>
      <c r="C16" s="372" t="s">
        <v>173</v>
      </c>
      <c r="D16" s="372" t="s">
        <v>484</v>
      </c>
      <c r="E16" s="555" t="s">
        <v>174</v>
      </c>
      <c r="F16" s="365" t="s">
        <v>9</v>
      </c>
      <c r="G16" s="365" t="s">
        <v>9</v>
      </c>
      <c r="H16" s="365" t="s">
        <v>303</v>
      </c>
      <c r="I16" s="365" t="s">
        <v>303</v>
      </c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43" x14ac:dyDescent="0.2">
      <c r="B17" s="49"/>
      <c r="C17" s="372" t="s">
        <v>175</v>
      </c>
      <c r="D17" s="372" t="s">
        <v>485</v>
      </c>
      <c r="E17" s="555" t="s">
        <v>176</v>
      </c>
      <c r="F17" s="365" t="s">
        <v>145</v>
      </c>
      <c r="G17" s="365" t="s">
        <v>145</v>
      </c>
      <c r="H17" s="365" t="s">
        <v>347</v>
      </c>
      <c r="I17" s="365" t="s">
        <v>347</v>
      </c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43" x14ac:dyDescent="0.2">
      <c r="C18" s="415" t="s">
        <v>619</v>
      </c>
      <c r="D18" s="415" t="s">
        <v>609</v>
      </c>
      <c r="E18" s="554" t="s">
        <v>177</v>
      </c>
      <c r="F18" s="538"/>
      <c r="G18" s="538"/>
      <c r="H18" s="422" t="s">
        <v>334</v>
      </c>
      <c r="I18" s="422" t="s">
        <v>335</v>
      </c>
      <c r="J18" s="1"/>
      <c r="K18" s="1"/>
      <c r="L18" s="1"/>
      <c r="M18" s="1"/>
      <c r="N18" s="1"/>
      <c r="O18" s="1"/>
      <c r="P18" s="1"/>
      <c r="Q18" s="1"/>
      <c r="R18" s="1"/>
      <c r="S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43" ht="14.25" customHeight="1" x14ac:dyDescent="0.2">
      <c r="A19" s="420" t="s">
        <v>491</v>
      </c>
      <c r="B19" s="421" t="s">
        <v>144</v>
      </c>
      <c r="C19" s="415">
        <v>1</v>
      </c>
      <c r="D19" s="415">
        <v>2</v>
      </c>
      <c r="E19" s="416">
        <v>3</v>
      </c>
      <c r="F19" s="416">
        <v>4</v>
      </c>
      <c r="G19" s="416">
        <v>5</v>
      </c>
      <c r="H19" s="416">
        <v>6</v>
      </c>
      <c r="I19" s="416">
        <v>7</v>
      </c>
      <c r="J19" s="31"/>
      <c r="K19" s="31"/>
      <c r="L19" s="1"/>
      <c r="M19" s="1"/>
      <c r="N19" s="1"/>
      <c r="O19" s="1"/>
      <c r="P19" s="1"/>
      <c r="Q19" s="1"/>
      <c r="R19" s="1"/>
      <c r="S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43" x14ac:dyDescent="0.2">
      <c r="A20" s="535">
        <v>30</v>
      </c>
      <c r="B20" s="536" t="s">
        <v>140</v>
      </c>
      <c r="C20" s="435">
        <f>+F92</f>
        <v>0</v>
      </c>
      <c r="D20" s="333">
        <f>IF(C20=0,0,VLOOKUP(A20,'Exhibit O'!$A$19:$J$78,10,FALSE))</f>
        <v>0</v>
      </c>
      <c r="E20" s="436">
        <f t="shared" ref="E20:E79" si="0">IF(D20=0,0,C20/D20)</f>
        <v>0</v>
      </c>
      <c r="F20" s="414">
        <v>0</v>
      </c>
      <c r="G20" s="414">
        <v>0</v>
      </c>
      <c r="H20" s="435">
        <f>ROUND(E20*F20,0)</f>
        <v>0</v>
      </c>
      <c r="I20" s="435">
        <f>ROUND(E20*G20,0)</f>
        <v>0</v>
      </c>
      <c r="J20" s="567" t="str">
        <f>IF((F20+G20+'Exhibit L (2)'!F20+'Exhibit L (2)'!G20)&gt;D20,"MaineCare charges greater than total revenue on Exhibit O","")</f>
        <v/>
      </c>
      <c r="K20" s="4"/>
      <c r="Q20" s="1"/>
      <c r="R20" s="1"/>
      <c r="S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Q20" s="1"/>
    </row>
    <row r="21" spans="1:43" x14ac:dyDescent="0.2">
      <c r="A21" s="310">
        <v>31</v>
      </c>
      <c r="B21" s="314" t="s">
        <v>165</v>
      </c>
      <c r="C21" s="333">
        <f>+F93</f>
        <v>0</v>
      </c>
      <c r="D21" s="333">
        <f>IF(C21=0,0,VLOOKUP(A21,'Exhibit O'!$A$19:$J$78,10,FALSE))</f>
        <v>0</v>
      </c>
      <c r="E21" s="334">
        <f t="shared" si="0"/>
        <v>0</v>
      </c>
      <c r="F21" s="332">
        <v>0</v>
      </c>
      <c r="G21" s="332">
        <v>0</v>
      </c>
      <c r="H21" s="333">
        <f t="shared" ref="H21:H78" si="1">ROUND(E21*F21,0)</f>
        <v>0</v>
      </c>
      <c r="I21" s="333">
        <f t="shared" ref="I21:I78" si="2">ROUND(E21*G21,0)</f>
        <v>0</v>
      </c>
      <c r="J21" s="567" t="str">
        <f>IF((F21+G21+'Exhibit L (2)'!F21+'Exhibit L (2)'!G21)&gt;D21,"MaineCare charges greater than total revenue on Exhibit O","")</f>
        <v/>
      </c>
      <c r="K21" s="4"/>
      <c r="Q21" s="1"/>
      <c r="R21" s="1"/>
      <c r="S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Q21" s="1"/>
    </row>
    <row r="22" spans="1:43" x14ac:dyDescent="0.2">
      <c r="A22" s="310">
        <v>31.01</v>
      </c>
      <c r="B22" s="314" t="s">
        <v>382</v>
      </c>
      <c r="C22" s="333">
        <f>+F94</f>
        <v>0</v>
      </c>
      <c r="D22" s="333">
        <f>IF(C22=0,0,VLOOKUP(A22,'Exhibit O'!$A$19:$J$78,10,FALSE))</f>
        <v>0</v>
      </c>
      <c r="E22" s="334">
        <f t="shared" si="0"/>
        <v>0</v>
      </c>
      <c r="F22" s="332">
        <v>0</v>
      </c>
      <c r="G22" s="332">
        <v>0</v>
      </c>
      <c r="H22" s="333">
        <f t="shared" si="1"/>
        <v>0</v>
      </c>
      <c r="I22" s="333">
        <f t="shared" si="2"/>
        <v>0</v>
      </c>
      <c r="J22" s="567" t="str">
        <f>IF((F22+G22+'Exhibit L (2)'!F22+'Exhibit L (2)'!G22)&gt;D22,"MaineCare charges greater than total revenue on Exhibit O","")</f>
        <v/>
      </c>
      <c r="K22" s="4"/>
      <c r="Q22" s="1"/>
      <c r="R22" s="1"/>
      <c r="S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Q22" s="1"/>
    </row>
    <row r="23" spans="1:43" s="256" customFormat="1" x14ac:dyDescent="0.2">
      <c r="A23" s="310">
        <v>40</v>
      </c>
      <c r="B23" s="314" t="s">
        <v>502</v>
      </c>
      <c r="C23" s="333">
        <f>+F95</f>
        <v>0</v>
      </c>
      <c r="D23" s="333">
        <f>IF(C23=0,0,VLOOKUP(A23,'Exhibit O'!$A$19:$J$78,10,FALSE))</f>
        <v>0</v>
      </c>
      <c r="E23" s="334">
        <f t="shared" si="0"/>
        <v>0</v>
      </c>
      <c r="F23" s="332">
        <v>0</v>
      </c>
      <c r="G23" s="332">
        <v>0</v>
      </c>
      <c r="H23" s="333">
        <f t="shared" si="1"/>
        <v>0</v>
      </c>
      <c r="I23" s="333">
        <f t="shared" si="2"/>
        <v>0</v>
      </c>
      <c r="J23" s="567" t="str">
        <f>IF((F23+G23+'Exhibit L (2)'!F23+'Exhibit L (2)'!G23)&gt;D23,"MaineCare charges greater than total revenue on Exhibit O","")</f>
        <v/>
      </c>
      <c r="K23" s="257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Q23" s="255"/>
    </row>
    <row r="24" spans="1:43" x14ac:dyDescent="0.2">
      <c r="A24" s="310">
        <v>41</v>
      </c>
      <c r="B24" s="314" t="s">
        <v>503</v>
      </c>
      <c r="C24" s="333">
        <f t="shared" ref="C24" si="3">+F96</f>
        <v>0</v>
      </c>
      <c r="D24" s="333">
        <f>IF(C24=0,0,VLOOKUP(A24,'Exhibit O'!$A$19:$J$78,10,FALSE))</f>
        <v>0</v>
      </c>
      <c r="E24" s="334">
        <f t="shared" si="0"/>
        <v>0</v>
      </c>
      <c r="F24" s="332">
        <v>0</v>
      </c>
      <c r="G24" s="332">
        <v>0</v>
      </c>
      <c r="H24" s="333">
        <f t="shared" si="1"/>
        <v>0</v>
      </c>
      <c r="I24" s="333">
        <f t="shared" si="2"/>
        <v>0</v>
      </c>
      <c r="J24" s="567" t="str">
        <f>IF((F24+G24+'Exhibit L (2)'!F24+'Exhibit L (2)'!G24)&gt;D24,"MaineCare charges greater than total revenue on Exhibit O","")</f>
        <v/>
      </c>
      <c r="K24" s="4"/>
      <c r="Q24" s="1"/>
      <c r="R24" s="1"/>
      <c r="S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Q24" s="1"/>
    </row>
    <row r="25" spans="1:43" x14ac:dyDescent="0.2">
      <c r="A25" s="310">
        <v>43</v>
      </c>
      <c r="B25" s="314" t="s">
        <v>141</v>
      </c>
      <c r="C25" s="333">
        <f>+F97</f>
        <v>0</v>
      </c>
      <c r="D25" s="333">
        <f>IF(C25=0,0,VLOOKUP(A25,'Exhibit O'!$A$19:$J$78,10,FALSE))</f>
        <v>0</v>
      </c>
      <c r="E25" s="334">
        <f t="shared" si="0"/>
        <v>0</v>
      </c>
      <c r="F25" s="332">
        <v>0</v>
      </c>
      <c r="G25" s="332">
        <v>0</v>
      </c>
      <c r="H25" s="333">
        <f t="shared" si="1"/>
        <v>0</v>
      </c>
      <c r="I25" s="333">
        <f t="shared" si="2"/>
        <v>0</v>
      </c>
      <c r="J25" s="567" t="str">
        <f>IF((F25+G25+'Exhibit L (2)'!F25+'Exhibit L (2)'!G25)&gt;D25,"MaineCare charges greater than total revenue on Exhibit O","")</f>
        <v/>
      </c>
      <c r="K25" s="4"/>
      <c r="Q25" s="1"/>
      <c r="R25" s="1"/>
      <c r="S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Q25" s="1"/>
    </row>
    <row r="26" spans="1:43" x14ac:dyDescent="0.2">
      <c r="A26" s="310">
        <v>50</v>
      </c>
      <c r="B26" s="314" t="s">
        <v>147</v>
      </c>
      <c r="C26" s="333">
        <f>+F98</f>
        <v>0</v>
      </c>
      <c r="D26" s="333">
        <f>IF(C26=0,0,VLOOKUP(A26,'Exhibit O'!$A$19:$J$78,10,FALSE))</f>
        <v>0</v>
      </c>
      <c r="E26" s="334">
        <f t="shared" si="0"/>
        <v>0</v>
      </c>
      <c r="F26" s="332">
        <v>0</v>
      </c>
      <c r="G26" s="332">
        <v>0</v>
      </c>
      <c r="H26" s="333">
        <f t="shared" si="1"/>
        <v>0</v>
      </c>
      <c r="I26" s="333">
        <f t="shared" si="2"/>
        <v>0</v>
      </c>
      <c r="J26" s="567" t="str">
        <f>IF((F26+G26+'Exhibit L (2)'!F26+'Exhibit L (2)'!G26)&gt;D26,"MaineCare charges greater than total revenue on Exhibit O","")</f>
        <v/>
      </c>
      <c r="K26" s="59"/>
      <c r="Q26" s="1"/>
      <c r="R26" s="1"/>
      <c r="S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Q26" s="1"/>
    </row>
    <row r="27" spans="1:43" x14ac:dyDescent="0.2">
      <c r="A27" s="310">
        <v>51</v>
      </c>
      <c r="B27" s="314" t="s">
        <v>148</v>
      </c>
      <c r="C27" s="333">
        <f t="shared" ref="C27:C41" si="4">+F99</f>
        <v>0</v>
      </c>
      <c r="D27" s="333">
        <f>IF(C27=0,0,VLOOKUP(A27,'Exhibit O'!$A$19:$J$78,10,FALSE))</f>
        <v>0</v>
      </c>
      <c r="E27" s="334">
        <f t="shared" si="0"/>
        <v>0</v>
      </c>
      <c r="F27" s="332">
        <v>0</v>
      </c>
      <c r="G27" s="332">
        <v>0</v>
      </c>
      <c r="H27" s="333">
        <f t="shared" si="1"/>
        <v>0</v>
      </c>
      <c r="I27" s="333">
        <f t="shared" si="2"/>
        <v>0</v>
      </c>
      <c r="J27" s="567" t="str">
        <f>IF((F27+G27+'Exhibit L (2)'!F27+'Exhibit L (2)'!G27)&gt;D27,"MaineCare charges greater than total revenue on Exhibit O","")</f>
        <v/>
      </c>
      <c r="K27" s="59"/>
      <c r="Q27" s="1"/>
      <c r="R27" s="1"/>
      <c r="S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Q27" s="1"/>
    </row>
    <row r="28" spans="1:43" x14ac:dyDescent="0.2">
      <c r="A28" s="310">
        <v>52</v>
      </c>
      <c r="B28" s="314" t="s">
        <v>149</v>
      </c>
      <c r="C28" s="333">
        <f t="shared" si="4"/>
        <v>0</v>
      </c>
      <c r="D28" s="333">
        <f>IF(C28=0,0,VLOOKUP(A28,'Exhibit O'!$A$19:$J$78,10,FALSE))</f>
        <v>0</v>
      </c>
      <c r="E28" s="334">
        <f t="shared" si="0"/>
        <v>0</v>
      </c>
      <c r="F28" s="332">
        <v>0</v>
      </c>
      <c r="G28" s="332">
        <v>0</v>
      </c>
      <c r="H28" s="333">
        <f t="shared" si="1"/>
        <v>0</v>
      </c>
      <c r="I28" s="333">
        <f t="shared" si="2"/>
        <v>0</v>
      </c>
      <c r="J28" s="567" t="str">
        <f>IF((F28+G28+'Exhibit L (2)'!F28+'Exhibit L (2)'!G28)&gt;D28,"MaineCare charges greater than total revenue on Exhibit O","")</f>
        <v/>
      </c>
      <c r="K28" s="59"/>
      <c r="Q28" s="1"/>
      <c r="R28" s="1"/>
      <c r="S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Q28" s="1"/>
    </row>
    <row r="29" spans="1:43" x14ac:dyDescent="0.2">
      <c r="A29" s="310">
        <v>53</v>
      </c>
      <c r="B29" s="314" t="s">
        <v>150</v>
      </c>
      <c r="C29" s="333">
        <f t="shared" si="4"/>
        <v>0</v>
      </c>
      <c r="D29" s="333">
        <f>IF(C29=0,0,VLOOKUP(A29,'Exhibit O'!$A$19:$J$78,10,FALSE))</f>
        <v>0</v>
      </c>
      <c r="E29" s="334">
        <f t="shared" si="0"/>
        <v>0</v>
      </c>
      <c r="F29" s="332">
        <v>0</v>
      </c>
      <c r="G29" s="332">
        <v>0</v>
      </c>
      <c r="H29" s="333">
        <f t="shared" si="1"/>
        <v>0</v>
      </c>
      <c r="I29" s="333">
        <f t="shared" si="2"/>
        <v>0</v>
      </c>
      <c r="J29" s="567" t="str">
        <f>IF((F29+G29+'Exhibit L (2)'!F29+'Exhibit L (2)'!G29)&gt;D29,"MaineCare charges greater than total revenue on Exhibit O","")</f>
        <v/>
      </c>
      <c r="K29" s="59"/>
      <c r="Q29" s="1"/>
      <c r="R29" s="1"/>
      <c r="S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Q29" s="1"/>
    </row>
    <row r="30" spans="1:43" x14ac:dyDescent="0.2">
      <c r="A30" s="310">
        <v>54</v>
      </c>
      <c r="B30" s="314" t="s">
        <v>151</v>
      </c>
      <c r="C30" s="333">
        <f t="shared" si="4"/>
        <v>0</v>
      </c>
      <c r="D30" s="333">
        <f>IF(C30=0,0,VLOOKUP(A30,'Exhibit O'!$A$19:$J$78,10,FALSE))</f>
        <v>0</v>
      </c>
      <c r="E30" s="334">
        <f t="shared" si="0"/>
        <v>0</v>
      </c>
      <c r="F30" s="332">
        <v>0</v>
      </c>
      <c r="G30" s="332">
        <v>0</v>
      </c>
      <c r="H30" s="333">
        <f t="shared" si="1"/>
        <v>0</v>
      </c>
      <c r="I30" s="333">
        <f t="shared" si="2"/>
        <v>0</v>
      </c>
      <c r="J30" s="567" t="str">
        <f>IF((F30+G30+'Exhibit L (2)'!F30+'Exhibit L (2)'!G30)&gt;D30,"MaineCare charges greater than total revenue on Exhibit O","")</f>
        <v/>
      </c>
      <c r="K30" s="59"/>
      <c r="Q30" s="1"/>
      <c r="R30" s="1"/>
      <c r="S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Q30" s="1"/>
    </row>
    <row r="31" spans="1:43" x14ac:dyDescent="0.2">
      <c r="A31" s="310">
        <v>57</v>
      </c>
      <c r="B31" s="314" t="s">
        <v>350</v>
      </c>
      <c r="C31" s="333">
        <f t="shared" si="4"/>
        <v>0</v>
      </c>
      <c r="D31" s="333">
        <f>IF(C31=0,0,VLOOKUP(A31,'Exhibit O'!$A$19:$J$78,10,FALSE))</f>
        <v>0</v>
      </c>
      <c r="E31" s="334">
        <f t="shared" si="0"/>
        <v>0</v>
      </c>
      <c r="F31" s="332">
        <v>0</v>
      </c>
      <c r="G31" s="332">
        <v>0</v>
      </c>
      <c r="H31" s="333">
        <f t="shared" si="1"/>
        <v>0</v>
      </c>
      <c r="I31" s="333">
        <f t="shared" si="2"/>
        <v>0</v>
      </c>
      <c r="J31" s="567" t="str">
        <f>IF((F31+G31+'Exhibit L (2)'!F31+'Exhibit L (2)'!G31)&gt;D31,"MaineCare charges greater than total revenue on Exhibit O","")</f>
        <v/>
      </c>
      <c r="K31" s="59"/>
      <c r="Q31" s="1"/>
      <c r="R31" s="1"/>
      <c r="S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Q31" s="1"/>
    </row>
    <row r="32" spans="1:43" x14ac:dyDescent="0.2">
      <c r="A32" s="310">
        <v>58</v>
      </c>
      <c r="B32" s="314" t="s">
        <v>93</v>
      </c>
      <c r="C32" s="333">
        <f t="shared" si="4"/>
        <v>0</v>
      </c>
      <c r="D32" s="333">
        <f>IF(C32=0,0,VLOOKUP(A32,'Exhibit O'!$A$19:$J$78,10,FALSE))</f>
        <v>0</v>
      </c>
      <c r="E32" s="334">
        <f t="shared" si="0"/>
        <v>0</v>
      </c>
      <c r="F32" s="332">
        <v>0</v>
      </c>
      <c r="G32" s="332">
        <v>0</v>
      </c>
      <c r="H32" s="333">
        <f t="shared" si="1"/>
        <v>0</v>
      </c>
      <c r="I32" s="333">
        <f t="shared" si="2"/>
        <v>0</v>
      </c>
      <c r="J32" s="567" t="str">
        <f>IF((F32+G32+'Exhibit L (2)'!F32+'Exhibit L (2)'!G32)&gt;D32,"MaineCare charges greater than total revenue on Exhibit O","")</f>
        <v/>
      </c>
      <c r="K32" s="1"/>
      <c r="Q32" s="1"/>
      <c r="R32" s="1"/>
      <c r="S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Q32" s="1"/>
    </row>
    <row r="33" spans="1:43" x14ac:dyDescent="0.2">
      <c r="A33" s="310">
        <v>59</v>
      </c>
      <c r="B33" s="314" t="s">
        <v>384</v>
      </c>
      <c r="C33" s="333">
        <f t="shared" si="4"/>
        <v>0</v>
      </c>
      <c r="D33" s="333">
        <f>IF(C33=0,0,VLOOKUP(A33,'Exhibit O'!$A$19:$J$78,10,FALSE))</f>
        <v>0</v>
      </c>
      <c r="E33" s="334">
        <f t="shared" si="0"/>
        <v>0</v>
      </c>
      <c r="F33" s="332">
        <v>0</v>
      </c>
      <c r="G33" s="332">
        <v>0</v>
      </c>
      <c r="H33" s="333">
        <f t="shared" si="1"/>
        <v>0</v>
      </c>
      <c r="I33" s="333">
        <f t="shared" si="2"/>
        <v>0</v>
      </c>
      <c r="J33" s="567" t="str">
        <f>IF((F33+G33+'Exhibit L (2)'!F33+'Exhibit L (2)'!G33)&gt;D33,"MaineCare charges greater than total revenue on Exhibit O","")</f>
        <v/>
      </c>
      <c r="K33" s="1"/>
      <c r="Q33" s="1"/>
      <c r="R33" s="1"/>
      <c r="S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Q33" s="1"/>
    </row>
    <row r="34" spans="1:43" x14ac:dyDescent="0.2">
      <c r="A34" s="310">
        <v>60</v>
      </c>
      <c r="B34" s="314" t="s">
        <v>152</v>
      </c>
      <c r="C34" s="333">
        <f t="shared" si="4"/>
        <v>0</v>
      </c>
      <c r="D34" s="333">
        <f>IF(C34=0,0,VLOOKUP(A34,'Exhibit O'!$A$19:$J$78,10,FALSE))</f>
        <v>0</v>
      </c>
      <c r="E34" s="334">
        <f t="shared" si="0"/>
        <v>0</v>
      </c>
      <c r="F34" s="332">
        <v>0</v>
      </c>
      <c r="G34" s="332">
        <v>0</v>
      </c>
      <c r="H34" s="333">
        <f t="shared" si="1"/>
        <v>0</v>
      </c>
      <c r="I34" s="333">
        <f t="shared" si="2"/>
        <v>0</v>
      </c>
      <c r="J34" s="567" t="str">
        <f>IF((F34+G34+'Exhibit L (2)'!F34+'Exhibit L (2)'!G34)&gt;D34,"MaineCare charges greater than total revenue on Exhibit O","")</f>
        <v/>
      </c>
      <c r="K34" s="1"/>
      <c r="Q34" s="1"/>
      <c r="R34" s="1"/>
      <c r="S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Q34" s="1"/>
    </row>
    <row r="35" spans="1:43" x14ac:dyDescent="0.2">
      <c r="A35" s="310">
        <v>62</v>
      </c>
      <c r="B35" s="314" t="s">
        <v>508</v>
      </c>
      <c r="C35" s="333">
        <f t="shared" si="4"/>
        <v>0</v>
      </c>
      <c r="D35" s="333">
        <f>IF(C35=0,0,VLOOKUP(A35,'Exhibit O'!$A$19:$J$78,10,FALSE))</f>
        <v>0</v>
      </c>
      <c r="E35" s="334">
        <f t="shared" si="0"/>
        <v>0</v>
      </c>
      <c r="F35" s="332">
        <v>0</v>
      </c>
      <c r="G35" s="332">
        <v>0</v>
      </c>
      <c r="H35" s="333">
        <f t="shared" si="1"/>
        <v>0</v>
      </c>
      <c r="I35" s="333">
        <f t="shared" si="2"/>
        <v>0</v>
      </c>
      <c r="J35" s="567" t="str">
        <f>IF((F35+G35+'Exhibit L (2)'!F35+'Exhibit L (2)'!G35)&gt;D35,"MaineCare charges greater than total revenue on Exhibit O","")</f>
        <v/>
      </c>
      <c r="K35" s="1"/>
      <c r="Q35" s="1"/>
      <c r="R35" s="1"/>
      <c r="S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Q35" s="1"/>
    </row>
    <row r="36" spans="1:43" x14ac:dyDescent="0.2">
      <c r="A36" s="310">
        <v>65</v>
      </c>
      <c r="B36" s="314" t="s">
        <v>397</v>
      </c>
      <c r="C36" s="333">
        <f t="shared" si="4"/>
        <v>0</v>
      </c>
      <c r="D36" s="333">
        <f>IF(C36=0,0,VLOOKUP(A36,'Exhibit O'!$A$19:$J$78,10,FALSE))</f>
        <v>0</v>
      </c>
      <c r="E36" s="334">
        <f t="shared" si="0"/>
        <v>0</v>
      </c>
      <c r="F36" s="332">
        <v>0</v>
      </c>
      <c r="G36" s="332">
        <v>0</v>
      </c>
      <c r="H36" s="333">
        <f t="shared" si="1"/>
        <v>0</v>
      </c>
      <c r="I36" s="333">
        <f t="shared" si="2"/>
        <v>0</v>
      </c>
      <c r="J36" s="567" t="str">
        <f>IF((F36+G36+'Exhibit L (2)'!F36+'Exhibit L (2)'!G36)&gt;D36,"MaineCare charges greater than total revenue on Exhibit O","")</f>
        <v/>
      </c>
      <c r="K36" s="1"/>
      <c r="Q36" s="1"/>
      <c r="R36" s="1"/>
      <c r="S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Q36" s="1"/>
    </row>
    <row r="37" spans="1:43" x14ac:dyDescent="0.2">
      <c r="A37" s="310">
        <v>66</v>
      </c>
      <c r="B37" s="314" t="s">
        <v>398</v>
      </c>
      <c r="C37" s="333">
        <f t="shared" si="4"/>
        <v>0</v>
      </c>
      <c r="D37" s="333">
        <f>IF(C37=0,0,VLOOKUP(A37,'Exhibit O'!$A$19:$J$78,10,FALSE))</f>
        <v>0</v>
      </c>
      <c r="E37" s="334">
        <f t="shared" si="0"/>
        <v>0</v>
      </c>
      <c r="F37" s="332">
        <v>0</v>
      </c>
      <c r="G37" s="332">
        <v>0</v>
      </c>
      <c r="H37" s="333">
        <f t="shared" si="1"/>
        <v>0</v>
      </c>
      <c r="I37" s="333">
        <f t="shared" si="2"/>
        <v>0</v>
      </c>
      <c r="J37" s="567" t="str">
        <f>IF((F37+G37+'Exhibit L (2)'!F37+'Exhibit L (2)'!G37)&gt;D37,"MaineCare charges greater than total revenue on Exhibit O","")</f>
        <v/>
      </c>
      <c r="K37" s="59"/>
      <c r="Q37" s="1"/>
      <c r="R37" s="1"/>
      <c r="S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Q37" s="1"/>
    </row>
    <row r="38" spans="1:43" x14ac:dyDescent="0.2">
      <c r="A38" s="310">
        <v>67</v>
      </c>
      <c r="B38" s="314" t="s">
        <v>154</v>
      </c>
      <c r="C38" s="333">
        <f t="shared" si="4"/>
        <v>0</v>
      </c>
      <c r="D38" s="333">
        <f>IF(C38=0,0,VLOOKUP(A38,'Exhibit O'!$A$19:$J$78,10,FALSE))</f>
        <v>0</v>
      </c>
      <c r="E38" s="334">
        <f t="shared" si="0"/>
        <v>0</v>
      </c>
      <c r="F38" s="332">
        <v>0</v>
      </c>
      <c r="G38" s="332">
        <v>0</v>
      </c>
      <c r="H38" s="333">
        <f t="shared" si="1"/>
        <v>0</v>
      </c>
      <c r="I38" s="333">
        <f t="shared" si="2"/>
        <v>0</v>
      </c>
      <c r="J38" s="567" t="str">
        <f>IF((F38+G38+'Exhibit L (2)'!F38+'Exhibit L (2)'!G38)&gt;D38,"MaineCare charges greater than total revenue on Exhibit O","")</f>
        <v/>
      </c>
      <c r="K38" s="59"/>
      <c r="Q38" s="1"/>
      <c r="R38" s="1"/>
      <c r="S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Q38" s="1"/>
    </row>
    <row r="39" spans="1:43" x14ac:dyDescent="0.2">
      <c r="A39" s="310">
        <v>68</v>
      </c>
      <c r="B39" s="314" t="s">
        <v>155</v>
      </c>
      <c r="C39" s="333">
        <f t="shared" si="4"/>
        <v>0</v>
      </c>
      <c r="D39" s="333">
        <f>IF(C39=0,0,VLOOKUP(A39,'Exhibit O'!$A$19:$J$78,10,FALSE))</f>
        <v>0</v>
      </c>
      <c r="E39" s="334">
        <f t="shared" si="0"/>
        <v>0</v>
      </c>
      <c r="F39" s="332">
        <v>0</v>
      </c>
      <c r="G39" s="332">
        <v>0</v>
      </c>
      <c r="H39" s="333">
        <f t="shared" si="1"/>
        <v>0</v>
      </c>
      <c r="I39" s="333">
        <f t="shared" si="2"/>
        <v>0</v>
      </c>
      <c r="J39" s="567" t="str">
        <f>IF((F39+G39+'Exhibit L (2)'!F39+'Exhibit L (2)'!G39)&gt;D39,"MaineCare charges greater than total revenue on Exhibit O","")</f>
        <v/>
      </c>
      <c r="K39" s="59"/>
      <c r="Q39" s="1"/>
      <c r="R39" s="1"/>
      <c r="S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Q39" s="1"/>
    </row>
    <row r="40" spans="1:43" x14ac:dyDescent="0.2">
      <c r="A40" s="310">
        <v>69</v>
      </c>
      <c r="B40" s="314" t="s">
        <v>156</v>
      </c>
      <c r="C40" s="333">
        <f t="shared" si="4"/>
        <v>0</v>
      </c>
      <c r="D40" s="333">
        <f>IF(C40=0,0,VLOOKUP(A40,'Exhibit O'!$A$19:$J$78,10,FALSE))</f>
        <v>0</v>
      </c>
      <c r="E40" s="334">
        <f t="shared" si="0"/>
        <v>0</v>
      </c>
      <c r="F40" s="332">
        <v>0</v>
      </c>
      <c r="G40" s="332">
        <v>0</v>
      </c>
      <c r="H40" s="333">
        <f t="shared" si="1"/>
        <v>0</v>
      </c>
      <c r="I40" s="333">
        <f t="shared" si="2"/>
        <v>0</v>
      </c>
      <c r="J40" s="567" t="str">
        <f>IF((F40+G40+'Exhibit L (2)'!F40+'Exhibit L (2)'!G40)&gt;D40,"MaineCare charges greater than total revenue on Exhibit O","")</f>
        <v/>
      </c>
      <c r="K40" s="59"/>
      <c r="Q40" s="1"/>
      <c r="R40" s="1"/>
      <c r="S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Q40" s="1"/>
    </row>
    <row r="41" spans="1:43" x14ac:dyDescent="0.2">
      <c r="A41" s="310">
        <v>70</v>
      </c>
      <c r="B41" s="314" t="s">
        <v>385</v>
      </c>
      <c r="C41" s="333">
        <f t="shared" si="4"/>
        <v>0</v>
      </c>
      <c r="D41" s="333">
        <f>IF(C41=0,0,VLOOKUP(A41,'Exhibit O'!$A$19:$J$78,10,FALSE))</f>
        <v>0</v>
      </c>
      <c r="E41" s="334">
        <f t="shared" si="0"/>
        <v>0</v>
      </c>
      <c r="F41" s="332">
        <v>0</v>
      </c>
      <c r="G41" s="332">
        <v>0</v>
      </c>
      <c r="H41" s="333">
        <f t="shared" si="1"/>
        <v>0</v>
      </c>
      <c r="I41" s="333">
        <f t="shared" si="2"/>
        <v>0</v>
      </c>
      <c r="J41" s="567" t="str">
        <f>IF((F41+G41+'Exhibit L (2)'!F41+'Exhibit L (2)'!G41)&gt;D41,"MaineCare charges greater than total revenue on Exhibit O","")</f>
        <v/>
      </c>
      <c r="K41" s="59"/>
      <c r="Q41" s="1"/>
      <c r="R41" s="1"/>
      <c r="S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Q41" s="1"/>
    </row>
    <row r="42" spans="1:43" x14ac:dyDescent="0.2">
      <c r="A42" s="310">
        <v>90</v>
      </c>
      <c r="B42" s="314" t="s">
        <v>432</v>
      </c>
      <c r="C42" s="333">
        <f t="shared" ref="C42:C79" si="5">+F114</f>
        <v>0</v>
      </c>
      <c r="D42" s="333">
        <f>IF(C42=0,0,VLOOKUP(A42,'Exhibit O'!$A$19:$J$78,10,FALSE))</f>
        <v>0</v>
      </c>
      <c r="E42" s="334">
        <f t="shared" si="0"/>
        <v>0</v>
      </c>
      <c r="F42" s="332">
        <v>0</v>
      </c>
      <c r="G42" s="332">
        <v>0</v>
      </c>
      <c r="H42" s="333">
        <f t="shared" si="1"/>
        <v>0</v>
      </c>
      <c r="I42" s="333">
        <f t="shared" si="2"/>
        <v>0</v>
      </c>
      <c r="J42" s="567" t="str">
        <f>IF((F42+G42+'Exhibit L (2)'!F42+'Exhibit L (2)'!G42)&gt;D42,"MaineCare charges greater than total revenue on Exhibit O","")</f>
        <v/>
      </c>
      <c r="K42" s="59"/>
      <c r="Q42" s="1"/>
      <c r="R42" s="1"/>
      <c r="S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Q42" s="1"/>
    </row>
    <row r="43" spans="1:43" x14ac:dyDescent="0.2">
      <c r="A43" s="310">
        <v>90.01</v>
      </c>
      <c r="B43" s="314" t="s">
        <v>433</v>
      </c>
      <c r="C43" s="333">
        <f t="shared" si="5"/>
        <v>0</v>
      </c>
      <c r="D43" s="333">
        <f>IF(C43=0,0,VLOOKUP(A43,'Exhibit O'!$A$19:$J$78,10,FALSE))</f>
        <v>0</v>
      </c>
      <c r="E43" s="334">
        <f t="shared" si="0"/>
        <v>0</v>
      </c>
      <c r="F43" s="332">
        <v>0</v>
      </c>
      <c r="G43" s="332">
        <v>0</v>
      </c>
      <c r="H43" s="333">
        <f t="shared" si="1"/>
        <v>0</v>
      </c>
      <c r="I43" s="333">
        <f t="shared" si="2"/>
        <v>0</v>
      </c>
      <c r="J43" s="567" t="str">
        <f>IF((F43+G43+'Exhibit L (2)'!F43+'Exhibit L (2)'!G43)&gt;D43,"MaineCare charges greater than total revenue on Exhibit O","")</f>
        <v/>
      </c>
      <c r="K43" s="59"/>
      <c r="Q43" s="1"/>
      <c r="R43" s="1"/>
      <c r="S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Q43" s="1"/>
    </row>
    <row r="44" spans="1:43" x14ac:dyDescent="0.2">
      <c r="A44" s="310">
        <v>90.02</v>
      </c>
      <c r="B44" s="314" t="s">
        <v>434</v>
      </c>
      <c r="C44" s="333">
        <f t="shared" si="5"/>
        <v>0</v>
      </c>
      <c r="D44" s="333">
        <f>IF(C44=0,0,VLOOKUP(A44,'Exhibit O'!$A$19:$J$78,10,FALSE))</f>
        <v>0</v>
      </c>
      <c r="E44" s="334">
        <f t="shared" si="0"/>
        <v>0</v>
      </c>
      <c r="F44" s="332">
        <v>0</v>
      </c>
      <c r="G44" s="332">
        <v>0</v>
      </c>
      <c r="H44" s="333">
        <f t="shared" si="1"/>
        <v>0</v>
      </c>
      <c r="I44" s="333">
        <f t="shared" si="2"/>
        <v>0</v>
      </c>
      <c r="J44" s="567" t="str">
        <f>IF((F44+G44+'Exhibit L (2)'!F44+'Exhibit L (2)'!G44)&gt;D44,"MaineCare charges greater than total revenue on Exhibit O","")</f>
        <v/>
      </c>
      <c r="K44" s="59"/>
      <c r="Q44" s="1"/>
      <c r="R44" s="1"/>
      <c r="S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Q44" s="1"/>
    </row>
    <row r="45" spans="1:43" x14ac:dyDescent="0.2">
      <c r="A45" s="310">
        <v>90.03</v>
      </c>
      <c r="B45" s="314" t="s">
        <v>435</v>
      </c>
      <c r="C45" s="333">
        <f t="shared" si="5"/>
        <v>0</v>
      </c>
      <c r="D45" s="333">
        <f>IF(C45=0,0,VLOOKUP(A45,'Exhibit O'!$A$19:$J$78,10,FALSE))</f>
        <v>0</v>
      </c>
      <c r="E45" s="334">
        <f t="shared" si="0"/>
        <v>0</v>
      </c>
      <c r="F45" s="332">
        <v>0</v>
      </c>
      <c r="G45" s="332">
        <v>0</v>
      </c>
      <c r="H45" s="333">
        <f t="shared" si="1"/>
        <v>0</v>
      </c>
      <c r="I45" s="333">
        <f t="shared" si="2"/>
        <v>0</v>
      </c>
      <c r="J45" s="567" t="str">
        <f>IF((F45+G45+'Exhibit L (2)'!F45+'Exhibit L (2)'!G45)&gt;D45,"MaineCare charges greater than total revenue on Exhibit O","")</f>
        <v/>
      </c>
      <c r="K45" s="59"/>
      <c r="Q45" s="1"/>
      <c r="R45" s="1"/>
      <c r="S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Q45" s="1"/>
    </row>
    <row r="46" spans="1:43" x14ac:dyDescent="0.2">
      <c r="A46" s="310">
        <v>90.04</v>
      </c>
      <c r="B46" s="314" t="s">
        <v>436</v>
      </c>
      <c r="C46" s="333">
        <f t="shared" si="5"/>
        <v>0</v>
      </c>
      <c r="D46" s="333">
        <f>IF(C46=0,0,VLOOKUP(A46,'Exhibit O'!$A$19:$J$78,10,FALSE))</f>
        <v>0</v>
      </c>
      <c r="E46" s="334">
        <f t="shared" si="0"/>
        <v>0</v>
      </c>
      <c r="F46" s="332">
        <v>0</v>
      </c>
      <c r="G46" s="332">
        <v>0</v>
      </c>
      <c r="H46" s="333">
        <f t="shared" si="1"/>
        <v>0</v>
      </c>
      <c r="I46" s="333">
        <f t="shared" si="2"/>
        <v>0</v>
      </c>
      <c r="J46" s="567" t="str">
        <f>IF((F46+G46+'Exhibit L (2)'!F46+'Exhibit L (2)'!G46)&gt;D46,"MaineCare charges greater than total revenue on Exhibit O","")</f>
        <v/>
      </c>
      <c r="K46" s="59"/>
      <c r="Q46" s="1"/>
      <c r="R46" s="1"/>
      <c r="S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Q46" s="1"/>
    </row>
    <row r="47" spans="1:43" x14ac:dyDescent="0.2">
      <c r="A47" s="310">
        <v>90.05</v>
      </c>
      <c r="B47" s="314" t="s">
        <v>437</v>
      </c>
      <c r="C47" s="333">
        <f t="shared" si="5"/>
        <v>0</v>
      </c>
      <c r="D47" s="333">
        <f>IF(C47=0,0,VLOOKUP(A47,'Exhibit O'!$A$19:$J$78,10,FALSE))</f>
        <v>0</v>
      </c>
      <c r="E47" s="334">
        <f t="shared" si="0"/>
        <v>0</v>
      </c>
      <c r="F47" s="332">
        <v>0</v>
      </c>
      <c r="G47" s="332">
        <v>0</v>
      </c>
      <c r="H47" s="333">
        <f t="shared" si="1"/>
        <v>0</v>
      </c>
      <c r="I47" s="333">
        <f t="shared" si="2"/>
        <v>0</v>
      </c>
      <c r="J47" s="567" t="str">
        <f>IF((F47+G47+'Exhibit L (2)'!F47+'Exhibit L (2)'!G47)&gt;D47,"MaineCare charges greater than total revenue on Exhibit O","")</f>
        <v/>
      </c>
      <c r="K47" s="59"/>
      <c r="Q47" s="1"/>
      <c r="R47" s="1"/>
      <c r="S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Q47" s="1"/>
    </row>
    <row r="48" spans="1:43" x14ac:dyDescent="0.2">
      <c r="A48" s="310">
        <v>90.06</v>
      </c>
      <c r="B48" s="314" t="s">
        <v>438</v>
      </c>
      <c r="C48" s="333">
        <f t="shared" si="5"/>
        <v>0</v>
      </c>
      <c r="D48" s="333">
        <f>IF(C48=0,0,VLOOKUP(A48,'Exhibit O'!$A$19:$J$78,10,FALSE))</f>
        <v>0</v>
      </c>
      <c r="E48" s="334">
        <f t="shared" si="0"/>
        <v>0</v>
      </c>
      <c r="F48" s="332">
        <v>0</v>
      </c>
      <c r="G48" s="332">
        <v>0</v>
      </c>
      <c r="H48" s="333">
        <f t="shared" si="1"/>
        <v>0</v>
      </c>
      <c r="I48" s="333">
        <f t="shared" si="2"/>
        <v>0</v>
      </c>
      <c r="J48" s="567" t="str">
        <f>IF((F48+G48+'Exhibit L (2)'!F48+'Exhibit L (2)'!G48)&gt;D48,"MaineCare charges greater than total revenue on Exhibit O","")</f>
        <v/>
      </c>
      <c r="K48" s="59"/>
      <c r="Q48" s="1"/>
      <c r="R48" s="1"/>
      <c r="S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Q48" s="1"/>
    </row>
    <row r="49" spans="1:43" x14ac:dyDescent="0.2">
      <c r="A49" s="310">
        <v>90.07</v>
      </c>
      <c r="B49" s="314" t="s">
        <v>439</v>
      </c>
      <c r="C49" s="333">
        <f t="shared" si="5"/>
        <v>0</v>
      </c>
      <c r="D49" s="333">
        <f>IF(C49=0,0,VLOOKUP(A49,'Exhibit O'!$A$19:$J$78,10,FALSE))</f>
        <v>0</v>
      </c>
      <c r="E49" s="334">
        <f t="shared" si="0"/>
        <v>0</v>
      </c>
      <c r="F49" s="332">
        <v>0</v>
      </c>
      <c r="G49" s="332">
        <v>0</v>
      </c>
      <c r="H49" s="333">
        <f t="shared" si="1"/>
        <v>0</v>
      </c>
      <c r="I49" s="333">
        <f t="shared" si="2"/>
        <v>0</v>
      </c>
      <c r="J49" s="567" t="str">
        <f>IF((F49+G49+'Exhibit L (2)'!F49+'Exhibit L (2)'!G49)&gt;D49,"MaineCare charges greater than total revenue on Exhibit O","")</f>
        <v/>
      </c>
      <c r="K49" s="59"/>
      <c r="Q49" s="1"/>
      <c r="R49" s="1"/>
      <c r="S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Q49" s="1"/>
    </row>
    <row r="50" spans="1:43" x14ac:dyDescent="0.2">
      <c r="A50" s="310">
        <v>90.08</v>
      </c>
      <c r="B50" s="314" t="s">
        <v>440</v>
      </c>
      <c r="C50" s="333">
        <f t="shared" si="5"/>
        <v>0</v>
      </c>
      <c r="D50" s="333">
        <f>IF(C50=0,0,VLOOKUP(A50,'Exhibit O'!$A$19:$J$78,10,FALSE))</f>
        <v>0</v>
      </c>
      <c r="E50" s="334">
        <f t="shared" si="0"/>
        <v>0</v>
      </c>
      <c r="F50" s="332">
        <v>0</v>
      </c>
      <c r="G50" s="332">
        <v>0</v>
      </c>
      <c r="H50" s="333">
        <f t="shared" si="1"/>
        <v>0</v>
      </c>
      <c r="I50" s="333">
        <f t="shared" si="2"/>
        <v>0</v>
      </c>
      <c r="J50" s="567" t="str">
        <f>IF((F50+G50+'Exhibit L (2)'!F50+'Exhibit L (2)'!G50)&gt;D50,"MaineCare charges greater than total revenue on Exhibit O","")</f>
        <v/>
      </c>
      <c r="K50" s="59"/>
      <c r="Q50" s="1"/>
      <c r="R50" s="1"/>
      <c r="S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Q50" s="1"/>
    </row>
    <row r="51" spans="1:43" x14ac:dyDescent="0.2">
      <c r="A51" s="310">
        <v>90.09</v>
      </c>
      <c r="B51" s="314" t="s">
        <v>441</v>
      </c>
      <c r="C51" s="333">
        <f t="shared" si="5"/>
        <v>0</v>
      </c>
      <c r="D51" s="333">
        <f>IF(C51=0,0,VLOOKUP(A51,'Exhibit O'!$A$19:$J$78,10,FALSE))</f>
        <v>0</v>
      </c>
      <c r="E51" s="334">
        <f t="shared" si="0"/>
        <v>0</v>
      </c>
      <c r="F51" s="332">
        <v>0</v>
      </c>
      <c r="G51" s="332">
        <v>0</v>
      </c>
      <c r="H51" s="333">
        <f t="shared" si="1"/>
        <v>0</v>
      </c>
      <c r="I51" s="333">
        <f t="shared" si="2"/>
        <v>0</v>
      </c>
      <c r="J51" s="567" t="str">
        <f>IF((F51+G51+'Exhibit L (2)'!F51+'Exhibit L (2)'!G51)&gt;D51,"MaineCare charges greater than total revenue on Exhibit O","")</f>
        <v/>
      </c>
      <c r="K51" s="59"/>
      <c r="Q51" s="1"/>
      <c r="R51" s="1"/>
      <c r="S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Q51" s="1"/>
    </row>
    <row r="52" spans="1:43" x14ac:dyDescent="0.2">
      <c r="A52" s="310">
        <v>90.1</v>
      </c>
      <c r="B52" s="314" t="s">
        <v>442</v>
      </c>
      <c r="C52" s="333">
        <f t="shared" si="5"/>
        <v>0</v>
      </c>
      <c r="D52" s="333">
        <f>IF(C52=0,0,VLOOKUP(A52,'Exhibit O'!$A$19:$J$78,10,FALSE))</f>
        <v>0</v>
      </c>
      <c r="E52" s="334">
        <f t="shared" si="0"/>
        <v>0</v>
      </c>
      <c r="F52" s="332">
        <v>0</v>
      </c>
      <c r="G52" s="332">
        <v>0</v>
      </c>
      <c r="H52" s="333">
        <f t="shared" si="1"/>
        <v>0</v>
      </c>
      <c r="I52" s="333">
        <f t="shared" si="2"/>
        <v>0</v>
      </c>
      <c r="J52" s="567" t="str">
        <f>IF((F52+G52+'Exhibit L (2)'!F52+'Exhibit L (2)'!G52)&gt;D52,"MaineCare charges greater than total revenue on Exhibit O","")</f>
        <v/>
      </c>
      <c r="K52" s="59"/>
      <c r="Q52" s="1"/>
      <c r="R52" s="1"/>
      <c r="S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Q52" s="1"/>
    </row>
    <row r="53" spans="1:43" x14ac:dyDescent="0.2">
      <c r="A53" s="310">
        <v>90.11</v>
      </c>
      <c r="B53" s="314" t="s">
        <v>443</v>
      </c>
      <c r="C53" s="333">
        <f t="shared" si="5"/>
        <v>0</v>
      </c>
      <c r="D53" s="333">
        <f>IF(C53=0,0,VLOOKUP(A53,'Exhibit O'!$A$19:$J$78,10,FALSE))</f>
        <v>0</v>
      </c>
      <c r="E53" s="334">
        <f t="shared" si="0"/>
        <v>0</v>
      </c>
      <c r="F53" s="332">
        <v>0</v>
      </c>
      <c r="G53" s="332">
        <v>0</v>
      </c>
      <c r="H53" s="333">
        <f t="shared" si="1"/>
        <v>0</v>
      </c>
      <c r="I53" s="333">
        <f t="shared" si="2"/>
        <v>0</v>
      </c>
      <c r="J53" s="567" t="str">
        <f>IF((F53+G53+'Exhibit L (2)'!F53+'Exhibit L (2)'!G53)&gt;D53,"MaineCare charges greater than total revenue on Exhibit O","")</f>
        <v/>
      </c>
      <c r="K53" s="59"/>
      <c r="Q53" s="1"/>
      <c r="R53" s="1"/>
      <c r="S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Q53" s="1"/>
    </row>
    <row r="54" spans="1:43" x14ac:dyDescent="0.2">
      <c r="A54" s="310">
        <v>90.12</v>
      </c>
      <c r="B54" s="314" t="s">
        <v>444</v>
      </c>
      <c r="C54" s="333">
        <f t="shared" si="5"/>
        <v>0</v>
      </c>
      <c r="D54" s="333">
        <f>IF(C54=0,0,VLOOKUP(A54,'Exhibit O'!$A$19:$J$78,10,FALSE))</f>
        <v>0</v>
      </c>
      <c r="E54" s="334">
        <f t="shared" si="0"/>
        <v>0</v>
      </c>
      <c r="F54" s="332">
        <v>0</v>
      </c>
      <c r="G54" s="332">
        <v>0</v>
      </c>
      <c r="H54" s="333">
        <f t="shared" si="1"/>
        <v>0</v>
      </c>
      <c r="I54" s="333">
        <f t="shared" si="2"/>
        <v>0</v>
      </c>
      <c r="J54" s="567" t="str">
        <f>IF((F54+G54+'Exhibit L (2)'!F54+'Exhibit L (2)'!G54)&gt;D54,"MaineCare charges greater than total revenue on Exhibit O","")</f>
        <v/>
      </c>
      <c r="K54" s="59"/>
      <c r="Q54" s="1"/>
      <c r="R54" s="1"/>
      <c r="S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Q54" s="1"/>
    </row>
    <row r="55" spans="1:43" x14ac:dyDescent="0.2">
      <c r="A55" s="310">
        <v>90.13</v>
      </c>
      <c r="B55" s="314" t="s">
        <v>445</v>
      </c>
      <c r="C55" s="333">
        <f t="shared" si="5"/>
        <v>0</v>
      </c>
      <c r="D55" s="333">
        <f>IF(C55=0,0,VLOOKUP(A55,'Exhibit O'!$A$19:$J$78,10,FALSE))</f>
        <v>0</v>
      </c>
      <c r="E55" s="334">
        <f t="shared" si="0"/>
        <v>0</v>
      </c>
      <c r="F55" s="332">
        <v>0</v>
      </c>
      <c r="G55" s="332">
        <v>0</v>
      </c>
      <c r="H55" s="333">
        <f t="shared" si="1"/>
        <v>0</v>
      </c>
      <c r="I55" s="333">
        <f t="shared" si="2"/>
        <v>0</v>
      </c>
      <c r="J55" s="567" t="str">
        <f>IF((F55+G55+'Exhibit L (2)'!F55+'Exhibit L (2)'!G55)&gt;D55,"MaineCare charges greater than total revenue on Exhibit O","")</f>
        <v/>
      </c>
      <c r="K55" s="59"/>
      <c r="Q55" s="1"/>
      <c r="R55" s="1"/>
      <c r="S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Q55" s="1"/>
    </row>
    <row r="56" spans="1:43" x14ac:dyDescent="0.2">
      <c r="A56" s="310">
        <v>90.14</v>
      </c>
      <c r="B56" s="314" t="s">
        <v>446</v>
      </c>
      <c r="C56" s="333">
        <f t="shared" si="5"/>
        <v>0</v>
      </c>
      <c r="D56" s="333">
        <f>IF(C56=0,0,VLOOKUP(A56,'Exhibit O'!$A$19:$J$78,10,FALSE))</f>
        <v>0</v>
      </c>
      <c r="E56" s="334">
        <f t="shared" si="0"/>
        <v>0</v>
      </c>
      <c r="F56" s="332">
        <v>0</v>
      </c>
      <c r="G56" s="332">
        <v>0</v>
      </c>
      <c r="H56" s="333">
        <f t="shared" si="1"/>
        <v>0</v>
      </c>
      <c r="I56" s="333">
        <f t="shared" si="2"/>
        <v>0</v>
      </c>
      <c r="J56" s="567" t="str">
        <f>IF((F56+G56+'Exhibit L (2)'!F56+'Exhibit L (2)'!G56)&gt;D56,"MaineCare charges greater than total revenue on Exhibit O","")</f>
        <v/>
      </c>
      <c r="K56" s="59"/>
      <c r="Q56" s="1"/>
      <c r="R56" s="1"/>
      <c r="S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Q56" s="1"/>
    </row>
    <row r="57" spans="1:43" x14ac:dyDescent="0.2">
      <c r="A57" s="310">
        <v>90.15</v>
      </c>
      <c r="B57" s="314" t="s">
        <v>447</v>
      </c>
      <c r="C57" s="333">
        <f t="shared" si="5"/>
        <v>0</v>
      </c>
      <c r="D57" s="333">
        <f>IF(C57=0,0,VLOOKUP(A57,'Exhibit O'!$A$19:$J$78,10,FALSE))</f>
        <v>0</v>
      </c>
      <c r="E57" s="334">
        <f t="shared" si="0"/>
        <v>0</v>
      </c>
      <c r="F57" s="332">
        <v>0</v>
      </c>
      <c r="G57" s="332">
        <v>0</v>
      </c>
      <c r="H57" s="333">
        <f t="shared" si="1"/>
        <v>0</v>
      </c>
      <c r="I57" s="333">
        <f t="shared" si="2"/>
        <v>0</v>
      </c>
      <c r="J57" s="567" t="str">
        <f>IF((F57+G57+'Exhibit L (2)'!F57+'Exhibit L (2)'!G57)&gt;D57,"MaineCare charges greater than total revenue on Exhibit O","")</f>
        <v/>
      </c>
      <c r="K57" s="59"/>
      <c r="Q57" s="1"/>
      <c r="R57" s="1"/>
      <c r="S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Q57" s="1"/>
    </row>
    <row r="58" spans="1:43" x14ac:dyDescent="0.2">
      <c r="A58" s="310">
        <v>90.16</v>
      </c>
      <c r="B58" s="314" t="s">
        <v>448</v>
      </c>
      <c r="C58" s="333">
        <f t="shared" si="5"/>
        <v>0</v>
      </c>
      <c r="D58" s="333">
        <f>IF(C58=0,0,VLOOKUP(A58,'Exhibit O'!$A$19:$J$78,10,FALSE))</f>
        <v>0</v>
      </c>
      <c r="E58" s="334">
        <f t="shared" si="0"/>
        <v>0</v>
      </c>
      <c r="F58" s="332">
        <v>0</v>
      </c>
      <c r="G58" s="332">
        <v>0</v>
      </c>
      <c r="H58" s="333">
        <f t="shared" si="1"/>
        <v>0</v>
      </c>
      <c r="I58" s="333">
        <f t="shared" si="2"/>
        <v>0</v>
      </c>
      <c r="J58" s="567" t="str">
        <f>IF((F58+G58+'Exhibit L (2)'!F58+'Exhibit L (2)'!G58)&gt;D58,"MaineCare charges greater than total revenue on Exhibit O","")</f>
        <v/>
      </c>
      <c r="K58" s="59"/>
      <c r="Q58" s="1"/>
      <c r="R58" s="1"/>
      <c r="S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Q58" s="1"/>
    </row>
    <row r="59" spans="1:43" x14ac:dyDescent="0.2">
      <c r="A59" s="310">
        <v>90.17</v>
      </c>
      <c r="B59" s="314" t="s">
        <v>449</v>
      </c>
      <c r="C59" s="333">
        <f t="shared" si="5"/>
        <v>0</v>
      </c>
      <c r="D59" s="333">
        <f>IF(C59=0,0,VLOOKUP(A59,'Exhibit O'!$A$19:$J$78,10,FALSE))</f>
        <v>0</v>
      </c>
      <c r="E59" s="334">
        <f t="shared" si="0"/>
        <v>0</v>
      </c>
      <c r="F59" s="332">
        <v>0</v>
      </c>
      <c r="G59" s="332">
        <v>0</v>
      </c>
      <c r="H59" s="333">
        <f t="shared" si="1"/>
        <v>0</v>
      </c>
      <c r="I59" s="333">
        <f t="shared" si="2"/>
        <v>0</v>
      </c>
      <c r="J59" s="567" t="str">
        <f>IF((F59+G59+'Exhibit L (2)'!F59+'Exhibit L (2)'!G59)&gt;D59,"MaineCare charges greater than total revenue on Exhibit O","")</f>
        <v/>
      </c>
      <c r="K59" s="59"/>
      <c r="Q59" s="1"/>
      <c r="R59" s="1"/>
      <c r="S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Q59" s="1"/>
    </row>
    <row r="60" spans="1:43" x14ac:dyDescent="0.2">
      <c r="A60" s="310">
        <v>90.18</v>
      </c>
      <c r="B60" s="314" t="s">
        <v>450</v>
      </c>
      <c r="C60" s="333">
        <f t="shared" si="5"/>
        <v>0</v>
      </c>
      <c r="D60" s="333">
        <f>IF(C60=0,0,VLOOKUP(A60,'Exhibit O'!$A$19:$J$78,10,FALSE))</f>
        <v>0</v>
      </c>
      <c r="E60" s="334">
        <f t="shared" si="0"/>
        <v>0</v>
      </c>
      <c r="F60" s="332">
        <v>0</v>
      </c>
      <c r="G60" s="332">
        <v>0</v>
      </c>
      <c r="H60" s="333">
        <f t="shared" si="1"/>
        <v>0</v>
      </c>
      <c r="I60" s="333">
        <f t="shared" si="2"/>
        <v>0</v>
      </c>
      <c r="J60" s="567" t="str">
        <f>IF((F60+G60+'Exhibit L (2)'!F60+'Exhibit L (2)'!G60)&gt;D60,"MaineCare charges greater than total revenue on Exhibit O","")</f>
        <v/>
      </c>
      <c r="K60" s="59"/>
      <c r="Q60" s="1"/>
      <c r="R60" s="1"/>
      <c r="S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Q60" s="1"/>
    </row>
    <row r="61" spans="1:43" x14ac:dyDescent="0.2">
      <c r="A61" s="310">
        <v>90.19</v>
      </c>
      <c r="B61" s="314" t="s">
        <v>451</v>
      </c>
      <c r="C61" s="333">
        <f t="shared" si="5"/>
        <v>0</v>
      </c>
      <c r="D61" s="333">
        <f>IF(C61=0,0,VLOOKUP(A61,'Exhibit O'!$A$19:$J$78,10,FALSE))</f>
        <v>0</v>
      </c>
      <c r="E61" s="334">
        <f t="shared" si="0"/>
        <v>0</v>
      </c>
      <c r="F61" s="332">
        <v>0</v>
      </c>
      <c r="G61" s="332">
        <v>0</v>
      </c>
      <c r="H61" s="333">
        <f t="shared" si="1"/>
        <v>0</v>
      </c>
      <c r="I61" s="333">
        <f t="shared" si="2"/>
        <v>0</v>
      </c>
      <c r="J61" s="567" t="str">
        <f>IF((F61+G61+'Exhibit L (2)'!F61+'Exhibit L (2)'!G61)&gt;D61,"MaineCare charges greater than total revenue on Exhibit O","")</f>
        <v/>
      </c>
      <c r="K61" s="59"/>
      <c r="Q61" s="1"/>
      <c r="R61" s="1"/>
      <c r="S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Q61" s="1"/>
    </row>
    <row r="62" spans="1:43" x14ac:dyDescent="0.2">
      <c r="A62" s="310">
        <v>90.2</v>
      </c>
      <c r="B62" s="314" t="s">
        <v>452</v>
      </c>
      <c r="C62" s="333">
        <f t="shared" si="5"/>
        <v>0</v>
      </c>
      <c r="D62" s="333">
        <f>IF(C62=0,0,VLOOKUP(A62,'Exhibit O'!$A$19:$J$78,10,FALSE))</f>
        <v>0</v>
      </c>
      <c r="E62" s="334">
        <f t="shared" si="0"/>
        <v>0</v>
      </c>
      <c r="F62" s="332">
        <v>0</v>
      </c>
      <c r="G62" s="332">
        <v>0</v>
      </c>
      <c r="H62" s="333">
        <f t="shared" si="1"/>
        <v>0</v>
      </c>
      <c r="I62" s="333">
        <f t="shared" si="2"/>
        <v>0</v>
      </c>
      <c r="J62" s="567" t="str">
        <f>IF((F62+G62+'Exhibit L (2)'!F62+'Exhibit L (2)'!G62)&gt;D62,"MaineCare charges greater than total revenue on Exhibit O","")</f>
        <v/>
      </c>
      <c r="K62" s="59"/>
      <c r="Q62" s="1"/>
      <c r="R62" s="1"/>
      <c r="S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Q62" s="1"/>
    </row>
    <row r="63" spans="1:43" x14ac:dyDescent="0.2">
      <c r="A63" s="310">
        <v>90.21</v>
      </c>
      <c r="B63" s="314" t="s">
        <v>453</v>
      </c>
      <c r="C63" s="333">
        <f t="shared" si="5"/>
        <v>0</v>
      </c>
      <c r="D63" s="333">
        <f>IF(C63=0,0,VLOOKUP(A63,'Exhibit O'!$A$19:$J$78,10,FALSE))</f>
        <v>0</v>
      </c>
      <c r="E63" s="334">
        <f t="shared" si="0"/>
        <v>0</v>
      </c>
      <c r="F63" s="332">
        <v>0</v>
      </c>
      <c r="G63" s="332">
        <v>0</v>
      </c>
      <c r="H63" s="333">
        <f t="shared" si="1"/>
        <v>0</v>
      </c>
      <c r="I63" s="333">
        <f t="shared" si="2"/>
        <v>0</v>
      </c>
      <c r="J63" s="567" t="str">
        <f>IF((F63+G63+'Exhibit L (2)'!F63+'Exhibit L (2)'!G63)&gt;D63,"MaineCare charges greater than total revenue on Exhibit O","")</f>
        <v/>
      </c>
      <c r="K63" s="59"/>
      <c r="Q63" s="1"/>
      <c r="R63" s="1"/>
      <c r="S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Q63" s="1"/>
    </row>
    <row r="64" spans="1:43" x14ac:dyDescent="0.2">
      <c r="A64" s="310">
        <v>90.22</v>
      </c>
      <c r="B64" s="314" t="s">
        <v>454</v>
      </c>
      <c r="C64" s="333">
        <f t="shared" si="5"/>
        <v>0</v>
      </c>
      <c r="D64" s="333">
        <f>IF(C64=0,0,VLOOKUP(A64,'Exhibit O'!$A$19:$J$78,10,FALSE))</f>
        <v>0</v>
      </c>
      <c r="E64" s="334">
        <f t="shared" si="0"/>
        <v>0</v>
      </c>
      <c r="F64" s="332">
        <v>0</v>
      </c>
      <c r="G64" s="332">
        <v>0</v>
      </c>
      <c r="H64" s="333">
        <f t="shared" si="1"/>
        <v>0</v>
      </c>
      <c r="I64" s="333">
        <f t="shared" si="2"/>
        <v>0</v>
      </c>
      <c r="J64" s="567" t="str">
        <f>IF((F64+G64+'Exhibit L (2)'!F64+'Exhibit L (2)'!G64)&gt;D64,"MaineCare charges greater than total revenue on Exhibit O","")</f>
        <v/>
      </c>
      <c r="K64" s="59"/>
      <c r="Q64" s="1"/>
      <c r="R64" s="1"/>
      <c r="S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Q64" s="1"/>
    </row>
    <row r="65" spans="1:43" x14ac:dyDescent="0.2">
      <c r="A65" s="310">
        <v>90.23</v>
      </c>
      <c r="B65" s="314" t="s">
        <v>455</v>
      </c>
      <c r="C65" s="333">
        <f t="shared" si="5"/>
        <v>0</v>
      </c>
      <c r="D65" s="333">
        <f>IF(C65=0,0,VLOOKUP(A65,'Exhibit O'!$A$19:$J$78,10,FALSE))</f>
        <v>0</v>
      </c>
      <c r="E65" s="334">
        <f t="shared" si="0"/>
        <v>0</v>
      </c>
      <c r="F65" s="332">
        <v>0</v>
      </c>
      <c r="G65" s="332">
        <v>0</v>
      </c>
      <c r="H65" s="333">
        <f t="shared" si="1"/>
        <v>0</v>
      </c>
      <c r="I65" s="333">
        <f t="shared" si="2"/>
        <v>0</v>
      </c>
      <c r="J65" s="567" t="str">
        <f>IF((F65+G65+'Exhibit L (2)'!F65+'Exhibit L (2)'!G65)&gt;D65,"MaineCare charges greater than total revenue on Exhibit O","")</f>
        <v/>
      </c>
      <c r="K65" s="59"/>
      <c r="Q65" s="1"/>
      <c r="R65" s="1"/>
      <c r="S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Q65" s="1"/>
    </row>
    <row r="66" spans="1:43" x14ac:dyDescent="0.2">
      <c r="A66" s="310">
        <v>90.24</v>
      </c>
      <c r="B66" s="314" t="s">
        <v>456</v>
      </c>
      <c r="C66" s="333">
        <f t="shared" si="5"/>
        <v>0</v>
      </c>
      <c r="D66" s="333">
        <f>IF(C66=0,0,VLOOKUP(A66,'Exhibit O'!$A$19:$J$78,10,FALSE))</f>
        <v>0</v>
      </c>
      <c r="E66" s="334">
        <f t="shared" si="0"/>
        <v>0</v>
      </c>
      <c r="F66" s="332">
        <v>0</v>
      </c>
      <c r="G66" s="332">
        <v>0</v>
      </c>
      <c r="H66" s="333">
        <f t="shared" si="1"/>
        <v>0</v>
      </c>
      <c r="I66" s="333">
        <f t="shared" si="2"/>
        <v>0</v>
      </c>
      <c r="J66" s="567" t="str">
        <f>IF((F66+G66+'Exhibit L (2)'!F66+'Exhibit L (2)'!G66)&gt;D66,"MaineCare charges greater than total revenue on Exhibit O","")</f>
        <v/>
      </c>
      <c r="K66" s="59"/>
      <c r="Q66" s="1"/>
      <c r="R66" s="1"/>
      <c r="S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Q66" s="1"/>
    </row>
    <row r="67" spans="1:43" x14ac:dyDescent="0.2">
      <c r="A67" s="310">
        <v>90.25</v>
      </c>
      <c r="B67" s="314" t="s">
        <v>457</v>
      </c>
      <c r="C67" s="333">
        <f t="shared" si="5"/>
        <v>0</v>
      </c>
      <c r="D67" s="333">
        <f>IF(C67=0,0,VLOOKUP(A67,'Exhibit O'!$A$19:$J$78,10,FALSE))</f>
        <v>0</v>
      </c>
      <c r="E67" s="334">
        <f t="shared" si="0"/>
        <v>0</v>
      </c>
      <c r="F67" s="332">
        <v>0</v>
      </c>
      <c r="G67" s="332">
        <v>0</v>
      </c>
      <c r="H67" s="333">
        <f t="shared" si="1"/>
        <v>0</v>
      </c>
      <c r="I67" s="333">
        <f t="shared" si="2"/>
        <v>0</v>
      </c>
      <c r="J67" s="567" t="str">
        <f>IF((F67+G67+'Exhibit L (2)'!F67+'Exhibit L (2)'!G67)&gt;D67,"MaineCare charges greater than total revenue on Exhibit O","")</f>
        <v/>
      </c>
      <c r="K67" s="59"/>
      <c r="Q67" s="1"/>
      <c r="R67" s="1"/>
      <c r="S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Q67" s="1"/>
    </row>
    <row r="68" spans="1:43" x14ac:dyDescent="0.2">
      <c r="A68" s="310">
        <v>90.26</v>
      </c>
      <c r="B68" s="314" t="s">
        <v>458</v>
      </c>
      <c r="C68" s="333">
        <f t="shared" si="5"/>
        <v>0</v>
      </c>
      <c r="D68" s="333">
        <f>IF(C68=0,0,VLOOKUP(A68,'Exhibit O'!$A$19:$J$78,10,FALSE))</f>
        <v>0</v>
      </c>
      <c r="E68" s="334">
        <f t="shared" si="0"/>
        <v>0</v>
      </c>
      <c r="F68" s="332">
        <v>0</v>
      </c>
      <c r="G68" s="332">
        <v>0</v>
      </c>
      <c r="H68" s="333">
        <f t="shared" si="1"/>
        <v>0</v>
      </c>
      <c r="I68" s="333">
        <f t="shared" si="2"/>
        <v>0</v>
      </c>
      <c r="J68" s="567" t="str">
        <f>IF((F68+G68+'Exhibit L (2)'!F68+'Exhibit L (2)'!G68)&gt;D68,"MaineCare charges greater than total revenue on Exhibit O","")</f>
        <v/>
      </c>
      <c r="K68" s="59"/>
      <c r="Q68" s="1"/>
      <c r="R68" s="1"/>
      <c r="S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Q68" s="1"/>
    </row>
    <row r="69" spans="1:43" x14ac:dyDescent="0.2">
      <c r="A69" s="310">
        <v>90.27</v>
      </c>
      <c r="B69" s="314" t="s">
        <v>459</v>
      </c>
      <c r="C69" s="333">
        <f t="shared" si="5"/>
        <v>0</v>
      </c>
      <c r="D69" s="333">
        <f>IF(C69=0,0,VLOOKUP(A69,'Exhibit O'!$A$19:$J$78,10,FALSE))</f>
        <v>0</v>
      </c>
      <c r="E69" s="334">
        <f t="shared" si="0"/>
        <v>0</v>
      </c>
      <c r="F69" s="332">
        <v>0</v>
      </c>
      <c r="G69" s="332">
        <v>0</v>
      </c>
      <c r="H69" s="333">
        <f t="shared" si="1"/>
        <v>0</v>
      </c>
      <c r="I69" s="333">
        <f t="shared" si="2"/>
        <v>0</v>
      </c>
      <c r="J69" s="567" t="str">
        <f>IF((F69+G69+'Exhibit L (2)'!F69+'Exhibit L (2)'!G69)&gt;D69,"MaineCare charges greater than total revenue on Exhibit O","")</f>
        <v/>
      </c>
      <c r="K69" s="59"/>
      <c r="Q69" s="1"/>
      <c r="R69" s="1"/>
      <c r="S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Q69" s="1"/>
    </row>
    <row r="70" spans="1:43" x14ac:dyDescent="0.2">
      <c r="A70" s="310">
        <v>90.28</v>
      </c>
      <c r="B70" s="314" t="s">
        <v>460</v>
      </c>
      <c r="C70" s="333">
        <f t="shared" si="5"/>
        <v>0</v>
      </c>
      <c r="D70" s="333">
        <f>IF(C70=0,0,VLOOKUP(A70,'Exhibit O'!$A$19:$J$78,10,FALSE))</f>
        <v>0</v>
      </c>
      <c r="E70" s="334">
        <f t="shared" si="0"/>
        <v>0</v>
      </c>
      <c r="F70" s="332">
        <v>0</v>
      </c>
      <c r="G70" s="332">
        <v>0</v>
      </c>
      <c r="H70" s="333">
        <f t="shared" si="1"/>
        <v>0</v>
      </c>
      <c r="I70" s="333">
        <f t="shared" si="2"/>
        <v>0</v>
      </c>
      <c r="J70" s="567" t="str">
        <f>IF((F70+G70+'Exhibit L (2)'!F70+'Exhibit L (2)'!G70)&gt;D70,"MaineCare charges greater than total revenue on Exhibit O","")</f>
        <v/>
      </c>
      <c r="K70" s="59"/>
      <c r="Q70" s="1"/>
      <c r="R70" s="1"/>
      <c r="S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Q70" s="1"/>
    </row>
    <row r="71" spans="1:43" x14ac:dyDescent="0.2">
      <c r="A71" s="310">
        <v>90.29</v>
      </c>
      <c r="B71" s="314" t="s">
        <v>461</v>
      </c>
      <c r="C71" s="333">
        <f t="shared" si="5"/>
        <v>0</v>
      </c>
      <c r="D71" s="333">
        <f>IF(C71=0,0,VLOOKUP(A71,'Exhibit O'!$A$19:$J$78,10,FALSE))</f>
        <v>0</v>
      </c>
      <c r="E71" s="334">
        <f t="shared" si="0"/>
        <v>0</v>
      </c>
      <c r="F71" s="332">
        <v>0</v>
      </c>
      <c r="G71" s="332">
        <v>0</v>
      </c>
      <c r="H71" s="333">
        <f t="shared" si="1"/>
        <v>0</v>
      </c>
      <c r="I71" s="333">
        <f t="shared" si="2"/>
        <v>0</v>
      </c>
      <c r="J71" s="567" t="str">
        <f>IF((F71+G71+'Exhibit L (2)'!F71+'Exhibit L (2)'!G71)&gt;D71,"MaineCare charges greater than total revenue on Exhibit O","")</f>
        <v/>
      </c>
      <c r="Q71" s="1"/>
      <c r="R71" s="1"/>
      <c r="S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Q71" s="1"/>
    </row>
    <row r="72" spans="1:43" x14ac:dyDescent="0.2">
      <c r="A72" s="310">
        <v>90.3</v>
      </c>
      <c r="B72" s="314" t="s">
        <v>462</v>
      </c>
      <c r="C72" s="333">
        <f t="shared" si="5"/>
        <v>0</v>
      </c>
      <c r="D72" s="333">
        <f>IF(C72=0,0,VLOOKUP(A72,'Exhibit O'!$A$19:$J$78,10,FALSE))</f>
        <v>0</v>
      </c>
      <c r="E72" s="334">
        <f t="shared" si="0"/>
        <v>0</v>
      </c>
      <c r="F72" s="332">
        <v>0</v>
      </c>
      <c r="G72" s="332">
        <v>0</v>
      </c>
      <c r="H72" s="333">
        <f t="shared" si="1"/>
        <v>0</v>
      </c>
      <c r="I72" s="333">
        <f t="shared" si="2"/>
        <v>0</v>
      </c>
      <c r="J72" s="567" t="str">
        <f>IF((F72+G72+'Exhibit L (2)'!F72+'Exhibit L (2)'!G72)&gt;D72,"MaineCare charges greater than total revenue on Exhibit O","")</f>
        <v/>
      </c>
      <c r="Q72" s="1"/>
      <c r="R72" s="1"/>
      <c r="S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Q72" s="1"/>
    </row>
    <row r="73" spans="1:43" x14ac:dyDescent="0.2">
      <c r="A73" s="310">
        <v>90.31</v>
      </c>
      <c r="B73" s="314" t="s">
        <v>463</v>
      </c>
      <c r="C73" s="333">
        <f t="shared" si="5"/>
        <v>0</v>
      </c>
      <c r="D73" s="333">
        <f>IF(C73=0,0,VLOOKUP(A73,'Exhibit O'!$A$19:$J$78,10,FALSE))</f>
        <v>0</v>
      </c>
      <c r="E73" s="334">
        <f t="shared" si="0"/>
        <v>0</v>
      </c>
      <c r="F73" s="332">
        <v>0</v>
      </c>
      <c r="G73" s="332">
        <v>0</v>
      </c>
      <c r="H73" s="333">
        <f t="shared" si="1"/>
        <v>0</v>
      </c>
      <c r="I73" s="333">
        <f t="shared" si="2"/>
        <v>0</v>
      </c>
      <c r="J73" s="567" t="str">
        <f>IF((F73+G73+'Exhibit L (2)'!F73+'Exhibit L (2)'!G73)&gt;D73,"MaineCare charges greater than total revenue on Exhibit O","")</f>
        <v/>
      </c>
      <c r="K73" s="59"/>
      <c r="Q73" s="1"/>
      <c r="R73" s="1"/>
      <c r="S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Q73" s="1"/>
    </row>
    <row r="74" spans="1:43" x14ac:dyDescent="0.2">
      <c r="A74" s="310">
        <v>90.32</v>
      </c>
      <c r="B74" s="314" t="s">
        <v>464</v>
      </c>
      <c r="C74" s="333">
        <f t="shared" si="5"/>
        <v>0</v>
      </c>
      <c r="D74" s="333">
        <f>IF(C74=0,0,VLOOKUP(A74,'Exhibit O'!$A$19:$J$78,10,FALSE))</f>
        <v>0</v>
      </c>
      <c r="E74" s="334">
        <f t="shared" si="0"/>
        <v>0</v>
      </c>
      <c r="F74" s="332">
        <v>0</v>
      </c>
      <c r="G74" s="332">
        <v>0</v>
      </c>
      <c r="H74" s="333">
        <f t="shared" si="1"/>
        <v>0</v>
      </c>
      <c r="I74" s="333">
        <f t="shared" si="2"/>
        <v>0</v>
      </c>
      <c r="J74" s="567" t="str">
        <f>IF((F74+G74+'Exhibit L (2)'!F74+'Exhibit L (2)'!G74)&gt;D74,"MaineCare charges greater than total revenue on Exhibit O","")</f>
        <v/>
      </c>
      <c r="K74" s="59"/>
      <c r="Q74" s="1"/>
      <c r="R74" s="1"/>
      <c r="S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Q74" s="1"/>
    </row>
    <row r="75" spans="1:43" x14ac:dyDescent="0.2">
      <c r="A75" s="310">
        <v>90.33</v>
      </c>
      <c r="B75" s="314" t="s">
        <v>465</v>
      </c>
      <c r="C75" s="333">
        <f t="shared" si="5"/>
        <v>0</v>
      </c>
      <c r="D75" s="333">
        <f>IF(C75=0,0,VLOOKUP(A75,'Exhibit O'!$A$19:$J$78,10,FALSE))</f>
        <v>0</v>
      </c>
      <c r="E75" s="334">
        <f t="shared" si="0"/>
        <v>0</v>
      </c>
      <c r="F75" s="332">
        <v>0</v>
      </c>
      <c r="G75" s="332">
        <v>0</v>
      </c>
      <c r="H75" s="333">
        <f t="shared" si="1"/>
        <v>0</v>
      </c>
      <c r="I75" s="333">
        <f t="shared" si="2"/>
        <v>0</v>
      </c>
      <c r="J75" s="567" t="str">
        <f>IF((F75+G75+'Exhibit L (2)'!F75+'Exhibit L (2)'!G75)&gt;D75,"MaineCare charges greater than total revenue on Exhibit O","")</f>
        <v/>
      </c>
      <c r="K75" s="59"/>
      <c r="Q75" s="1"/>
      <c r="R75" s="1"/>
      <c r="S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Q75" s="1"/>
    </row>
    <row r="76" spans="1:43" x14ac:dyDescent="0.2">
      <c r="A76" s="310">
        <v>90.34</v>
      </c>
      <c r="B76" s="314" t="s">
        <v>466</v>
      </c>
      <c r="C76" s="333">
        <f t="shared" si="5"/>
        <v>0</v>
      </c>
      <c r="D76" s="333">
        <f>IF(C76=0,0,VLOOKUP(A76,'Exhibit O'!$A$19:$J$78,10,FALSE))</f>
        <v>0</v>
      </c>
      <c r="E76" s="334">
        <f t="shared" si="0"/>
        <v>0</v>
      </c>
      <c r="F76" s="332">
        <v>0</v>
      </c>
      <c r="G76" s="332">
        <v>0</v>
      </c>
      <c r="H76" s="333">
        <f t="shared" si="1"/>
        <v>0</v>
      </c>
      <c r="I76" s="333">
        <f t="shared" si="2"/>
        <v>0</v>
      </c>
      <c r="J76" s="567" t="str">
        <f>IF((F76+G76+'Exhibit L (2)'!F76+'Exhibit L (2)'!G76)&gt;D76,"MaineCare charges greater than total revenue on Exhibit O","")</f>
        <v/>
      </c>
      <c r="K76" s="1"/>
      <c r="Q76" s="1"/>
      <c r="R76" s="1"/>
      <c r="S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Q76" s="1"/>
    </row>
    <row r="77" spans="1:43" x14ac:dyDescent="0.2">
      <c r="A77" s="310">
        <v>90.35</v>
      </c>
      <c r="B77" s="314" t="s">
        <v>467</v>
      </c>
      <c r="C77" s="333">
        <f t="shared" si="5"/>
        <v>0</v>
      </c>
      <c r="D77" s="333">
        <f>IF(C77=0,0,VLOOKUP(A77,'Exhibit O'!$A$19:$J$78,10,FALSE))</f>
        <v>0</v>
      </c>
      <c r="E77" s="334">
        <f t="shared" si="0"/>
        <v>0</v>
      </c>
      <c r="F77" s="332">
        <v>0</v>
      </c>
      <c r="G77" s="332">
        <v>0</v>
      </c>
      <c r="H77" s="333">
        <f t="shared" si="1"/>
        <v>0</v>
      </c>
      <c r="I77" s="333">
        <f t="shared" si="2"/>
        <v>0</v>
      </c>
      <c r="J77" s="567" t="str">
        <f>IF((F77+G77+'Exhibit L (2)'!F77+'Exhibit L (2)'!G77)&gt;D77,"MaineCare charges greater than total revenue on Exhibit O","")</f>
        <v/>
      </c>
      <c r="Q77" s="1"/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Q77" s="1"/>
    </row>
    <row r="78" spans="1:43" x14ac:dyDescent="0.2">
      <c r="A78" s="310">
        <v>91</v>
      </c>
      <c r="B78" s="314" t="s">
        <v>160</v>
      </c>
      <c r="C78" s="333">
        <f t="shared" si="5"/>
        <v>0</v>
      </c>
      <c r="D78" s="333">
        <f>IF(C78=0,0,VLOOKUP(A78,'Exhibit O'!$A$19:$J$78,10,FALSE))</f>
        <v>0</v>
      </c>
      <c r="E78" s="334">
        <f t="shared" si="0"/>
        <v>0</v>
      </c>
      <c r="F78" s="332">
        <v>0</v>
      </c>
      <c r="G78" s="332">
        <v>0</v>
      </c>
      <c r="H78" s="333">
        <f t="shared" si="1"/>
        <v>0</v>
      </c>
      <c r="I78" s="333">
        <f t="shared" si="2"/>
        <v>0</v>
      </c>
      <c r="J78" s="567" t="str">
        <f>IF((F78+G78+'Exhibit L (2)'!F78+'Exhibit L (2)'!G78)&gt;D78,"MaineCare charges greater than total revenue on Exhibit O","")</f>
        <v/>
      </c>
      <c r="K78" s="59"/>
      <c r="Q78" s="1"/>
      <c r="R78" s="1"/>
      <c r="S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Q78" s="1"/>
    </row>
    <row r="79" spans="1:43" x14ac:dyDescent="0.2">
      <c r="A79" s="315">
        <v>93</v>
      </c>
      <c r="B79" s="316" t="s">
        <v>431</v>
      </c>
      <c r="C79" s="336">
        <f t="shared" si="5"/>
        <v>0</v>
      </c>
      <c r="D79" s="336">
        <f>IF(C79=0,0,VLOOKUP(A79,'Exhibit O'!$A$19:$J$78,10,FALSE))</f>
        <v>0</v>
      </c>
      <c r="E79" s="337">
        <f t="shared" si="0"/>
        <v>0</v>
      </c>
      <c r="F79" s="335">
        <v>0</v>
      </c>
      <c r="G79" s="335">
        <v>0</v>
      </c>
      <c r="H79" s="336">
        <f t="shared" ref="H79" si="6">ROUND(E79*F79,0)</f>
        <v>0</v>
      </c>
      <c r="I79" s="336">
        <f t="shared" ref="I79" si="7">ROUND(E79*G79,0)</f>
        <v>0</v>
      </c>
      <c r="J79" s="567" t="str">
        <f>IF((F79+G79+'Exhibit L (2)'!F79+'Exhibit L (2)'!G79)&gt;D79,"MaineCare charges greater than total revenue on Exhibit O","")</f>
        <v/>
      </c>
      <c r="K79" s="59"/>
      <c r="Q79" s="1"/>
      <c r="R79" s="1"/>
      <c r="S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Q79" s="1"/>
    </row>
    <row r="80" spans="1:43" x14ac:dyDescent="0.2">
      <c r="A80" s="77"/>
      <c r="C80" s="49"/>
      <c r="D80" s="1"/>
      <c r="E80" s="21"/>
      <c r="F80" s="1"/>
      <c r="G80" s="4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41" ht="13.5" thickBot="1" x14ac:dyDescent="0.25">
      <c r="B81" s="180" t="s">
        <v>178</v>
      </c>
      <c r="C81" s="434">
        <f>SUM(C20:C79)</f>
        <v>0</v>
      </c>
      <c r="D81" s="434">
        <f>SUM(D20:D79)</f>
        <v>0</v>
      </c>
      <c r="E81" s="268"/>
      <c r="F81" s="434">
        <f>SUM(F20:F79)</f>
        <v>0</v>
      </c>
      <c r="G81" s="434">
        <f>SUM(G20:G79)</f>
        <v>0</v>
      </c>
      <c r="H81" s="434">
        <f>SUM(H20:H79)</f>
        <v>0</v>
      </c>
      <c r="I81" s="434">
        <f>SUM(I20:I79)</f>
        <v>0</v>
      </c>
      <c r="J81" s="5"/>
      <c r="K81" s="5"/>
      <c r="L81" s="1"/>
      <c r="M81" s="1"/>
      <c r="N81" s="1"/>
      <c r="O81" s="1"/>
      <c r="P81" s="1"/>
      <c r="Q81" s="1"/>
      <c r="R81" s="1"/>
      <c r="S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41" ht="13.5" thickTop="1" x14ac:dyDescent="0.2">
      <c r="B82" s="54"/>
      <c r="C82" s="57"/>
      <c r="D82" s="32"/>
      <c r="E82" s="32"/>
      <c r="F82" s="85" t="s">
        <v>340</v>
      </c>
      <c r="G82" s="441">
        <f>IF('Data Entry'!B9="Urban",93.3%,100%)</f>
        <v>1</v>
      </c>
      <c r="H82" s="305">
        <f>H81*G82</f>
        <v>0</v>
      </c>
      <c r="I82" s="32"/>
      <c r="J82" s="5"/>
      <c r="K82" s="5"/>
      <c r="L82" s="1"/>
      <c r="M82" s="1"/>
      <c r="N82" s="1"/>
      <c r="O82" s="1"/>
      <c r="P82" s="1"/>
      <c r="Q82" s="1"/>
      <c r="R82" s="1"/>
      <c r="S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41" x14ac:dyDescent="0.2">
      <c r="B83" s="54"/>
      <c r="C83" s="57"/>
      <c r="D83" s="32"/>
      <c r="E83" s="32"/>
      <c r="F83" s="85" t="s">
        <v>348</v>
      </c>
      <c r="G83" s="441">
        <f>IF('Data Entry'!B9="Urban",83.8%,100%)</f>
        <v>1</v>
      </c>
      <c r="H83" s="32"/>
      <c r="I83" s="305">
        <f>SUM(I81-I78)*G83</f>
        <v>0</v>
      </c>
      <c r="J83" s="5"/>
      <c r="K83" s="5"/>
      <c r="L83" s="1"/>
      <c r="M83" s="1"/>
      <c r="N83" s="1"/>
      <c r="O83" s="1"/>
      <c r="P83" s="1"/>
      <c r="Q83" s="1"/>
      <c r="R83" s="1"/>
      <c r="S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41" x14ac:dyDescent="0.2">
      <c r="B84" s="54"/>
      <c r="C84" s="57"/>
      <c r="D84" s="32"/>
      <c r="E84" s="32"/>
      <c r="F84" s="85" t="s">
        <v>341</v>
      </c>
      <c r="G84" s="441">
        <f>IF('Data Entry'!B9="Urban",93.4%,100%)</f>
        <v>1</v>
      </c>
      <c r="H84" s="32"/>
      <c r="I84" s="305">
        <f>+G84*I78</f>
        <v>0</v>
      </c>
      <c r="J84" s="5"/>
      <c r="K84" s="5"/>
      <c r="L84" s="1"/>
      <c r="M84" s="1"/>
      <c r="N84" s="1"/>
      <c r="O84" s="1"/>
      <c r="P84" s="1"/>
      <c r="Q84" s="1"/>
      <c r="R84" s="1"/>
      <c r="S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41" ht="13.5" thickBot="1" x14ac:dyDescent="0.25">
      <c r="B85" s="56"/>
      <c r="C85" s="56"/>
      <c r="D85" s="31"/>
      <c r="E85" s="31"/>
      <c r="F85" s="115" t="s">
        <v>342</v>
      </c>
      <c r="G85" s="20"/>
      <c r="H85" s="206">
        <f>SUM(H82:H84)</f>
        <v>0</v>
      </c>
      <c r="I85" s="206">
        <f>SUM(I82:I84)</f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41" ht="13.5" thickTop="1" x14ac:dyDescent="0.2">
      <c r="A86" s="30"/>
      <c r="B86" s="56"/>
      <c r="C86" s="56"/>
      <c r="D86" s="31"/>
      <c r="E86" s="31"/>
      <c r="F86" s="3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41" s="12" customFormat="1" x14ac:dyDescent="0.2">
      <c r="A87" s="3"/>
      <c r="B87" s="3"/>
      <c r="C87" s="417" t="s">
        <v>169</v>
      </c>
      <c r="D87" s="417" t="s">
        <v>394</v>
      </c>
      <c r="E87" s="417" t="s">
        <v>170</v>
      </c>
      <c r="F87" s="417" t="s">
        <v>14</v>
      </c>
      <c r="G87" s="32"/>
      <c r="H87" s="3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11"/>
      <c r="AL87" s="11"/>
      <c r="AM87" s="11"/>
    </row>
    <row r="88" spans="1:41" s="12" customFormat="1" x14ac:dyDescent="0.2">
      <c r="A88" s="3"/>
      <c r="B88" s="3"/>
      <c r="C88" s="418" t="s">
        <v>172</v>
      </c>
      <c r="D88" s="418" t="s">
        <v>408</v>
      </c>
      <c r="E88" s="418" t="s">
        <v>172</v>
      </c>
      <c r="F88" s="418" t="s">
        <v>172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11"/>
      <c r="AL88" s="11"/>
      <c r="AM88" s="11"/>
    </row>
    <row r="89" spans="1:41" s="12" customFormat="1" x14ac:dyDescent="0.2">
      <c r="A89" s="3"/>
      <c r="B89" s="3"/>
      <c r="C89" s="418" t="s">
        <v>173</v>
      </c>
      <c r="D89" s="418" t="s">
        <v>409</v>
      </c>
      <c r="E89" s="418" t="s">
        <v>173</v>
      </c>
      <c r="F89" s="418" t="s">
        <v>173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11"/>
      <c r="AL89" s="11"/>
      <c r="AM89" s="11"/>
    </row>
    <row r="90" spans="1:41" s="12" customFormat="1" x14ac:dyDescent="0.2">
      <c r="A90" s="3"/>
      <c r="B90" s="3"/>
      <c r="C90" s="423" t="s">
        <v>487</v>
      </c>
      <c r="D90" s="423" t="s">
        <v>488</v>
      </c>
      <c r="E90" s="423" t="s">
        <v>488</v>
      </c>
      <c r="F90" s="419" t="s">
        <v>486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11"/>
      <c r="AL90" s="11"/>
      <c r="AM90" s="11"/>
    </row>
    <row r="91" spans="1:41" s="12" customFormat="1" ht="15.95" customHeight="1" x14ac:dyDescent="0.2">
      <c r="A91" s="420" t="s">
        <v>491</v>
      </c>
      <c r="B91" s="421" t="s">
        <v>144</v>
      </c>
      <c r="C91" s="419">
        <v>8</v>
      </c>
      <c r="D91" s="419">
        <v>9</v>
      </c>
      <c r="E91" s="419">
        <v>10</v>
      </c>
      <c r="F91" s="419">
        <v>11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11"/>
      <c r="AL91" s="11"/>
      <c r="AM91" s="11"/>
    </row>
    <row r="92" spans="1:41" x14ac:dyDescent="0.2">
      <c r="A92" s="378">
        <f t="shared" ref="A92:B111" si="8">IF(A20="","",A20)</f>
        <v>30</v>
      </c>
      <c r="B92" s="391" t="str">
        <f t="shared" si="8"/>
        <v>Adults &amp; Pediatrics</v>
      </c>
      <c r="C92" s="328">
        <v>0</v>
      </c>
      <c r="D92" s="328">
        <v>0</v>
      </c>
      <c r="E92" s="328">
        <v>0</v>
      </c>
      <c r="F92" s="329">
        <f>SUM(C92:E92)</f>
        <v>0</v>
      </c>
      <c r="I92" s="32"/>
      <c r="J92" s="32"/>
      <c r="K92" s="116"/>
      <c r="L92" s="32"/>
      <c r="M92" s="32"/>
      <c r="N92" s="1"/>
      <c r="O92" s="1"/>
      <c r="P92" s="1"/>
      <c r="Q92" s="1"/>
      <c r="R92" s="1"/>
      <c r="S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N92" s="1"/>
      <c r="AO92" s="3"/>
    </row>
    <row r="93" spans="1:41" x14ac:dyDescent="0.2">
      <c r="A93" s="382">
        <f t="shared" si="8"/>
        <v>31</v>
      </c>
      <c r="B93" s="392" t="str">
        <f t="shared" si="8"/>
        <v>Intensive Care Unit</v>
      </c>
      <c r="C93" s="332">
        <v>0</v>
      </c>
      <c r="D93" s="332">
        <v>0</v>
      </c>
      <c r="E93" s="332">
        <v>0</v>
      </c>
      <c r="F93" s="333">
        <f t="shared" ref="F93:F96" si="9">SUM(C93:E93)</f>
        <v>0</v>
      </c>
      <c r="I93" s="32"/>
      <c r="J93" s="32"/>
      <c r="K93" s="116"/>
      <c r="L93" s="32"/>
      <c r="M93" s="32"/>
      <c r="N93" s="1"/>
      <c r="O93" s="1"/>
      <c r="P93" s="1"/>
      <c r="Q93" s="1"/>
      <c r="R93" s="1"/>
      <c r="S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N93" s="1"/>
      <c r="AO93" s="3"/>
    </row>
    <row r="94" spans="1:41" x14ac:dyDescent="0.2">
      <c r="A94" s="382">
        <f t="shared" si="8"/>
        <v>31.01</v>
      </c>
      <c r="B94" s="392" t="str">
        <f t="shared" si="8"/>
        <v>Neonatal Intensive Care</v>
      </c>
      <c r="C94" s="332">
        <v>0</v>
      </c>
      <c r="D94" s="332">
        <v>0</v>
      </c>
      <c r="E94" s="332">
        <v>0</v>
      </c>
      <c r="F94" s="333">
        <f t="shared" si="9"/>
        <v>0</v>
      </c>
      <c r="I94" s="32"/>
      <c r="J94" s="32"/>
      <c r="K94" s="116"/>
      <c r="L94" s="32"/>
      <c r="M94" s="32"/>
      <c r="N94" s="1"/>
      <c r="O94" s="1"/>
      <c r="P94" s="1"/>
      <c r="Q94" s="1"/>
      <c r="R94" s="1"/>
      <c r="S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N94" s="1"/>
      <c r="AO94" s="3"/>
    </row>
    <row r="95" spans="1:41" s="256" customFormat="1" x14ac:dyDescent="0.2">
      <c r="A95" s="382">
        <f t="shared" si="8"/>
        <v>40</v>
      </c>
      <c r="B95" s="392" t="str">
        <f t="shared" si="8"/>
        <v>Subprovider - IPF</v>
      </c>
      <c r="C95" s="332">
        <v>0</v>
      </c>
      <c r="D95" s="332">
        <v>0</v>
      </c>
      <c r="E95" s="332">
        <v>0</v>
      </c>
      <c r="F95" s="333">
        <f t="shared" si="9"/>
        <v>0</v>
      </c>
      <c r="I95" s="268"/>
      <c r="J95" s="268"/>
      <c r="K95" s="297"/>
      <c r="L95" s="268"/>
      <c r="M95" s="268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N95" s="255"/>
    </row>
    <row r="96" spans="1:41" x14ac:dyDescent="0.2">
      <c r="A96" s="382">
        <f t="shared" si="8"/>
        <v>41</v>
      </c>
      <c r="B96" s="392" t="str">
        <f t="shared" si="8"/>
        <v>Subprovider - IRF</v>
      </c>
      <c r="C96" s="332">
        <v>0</v>
      </c>
      <c r="D96" s="332">
        <v>0</v>
      </c>
      <c r="E96" s="332">
        <v>0</v>
      </c>
      <c r="F96" s="333">
        <f t="shared" si="9"/>
        <v>0</v>
      </c>
      <c r="I96" s="32"/>
      <c r="J96" s="32"/>
      <c r="K96" s="116"/>
      <c r="L96" s="32"/>
      <c r="M96" s="32"/>
      <c r="N96" s="1"/>
      <c r="O96" s="1"/>
      <c r="P96" s="1"/>
      <c r="Q96" s="1"/>
      <c r="R96" s="1"/>
      <c r="S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N96" s="1"/>
      <c r="AO96" s="3"/>
    </row>
    <row r="97" spans="1:41" x14ac:dyDescent="0.2">
      <c r="A97" s="382">
        <f t="shared" si="8"/>
        <v>43</v>
      </c>
      <c r="B97" s="392" t="str">
        <f t="shared" si="8"/>
        <v>Nursery</v>
      </c>
      <c r="C97" s="332">
        <v>0</v>
      </c>
      <c r="D97" s="332">
        <v>0</v>
      </c>
      <c r="E97" s="332">
        <v>0</v>
      </c>
      <c r="F97" s="333">
        <f t="shared" ref="F97:F151" si="10">SUM(C97:E97)</f>
        <v>0</v>
      </c>
      <c r="H97" s="32"/>
      <c r="I97" s="32"/>
      <c r="J97" s="32"/>
      <c r="K97" s="116"/>
      <c r="L97" s="32"/>
      <c r="M97" s="32"/>
      <c r="N97" s="1"/>
      <c r="O97" s="1"/>
      <c r="P97" s="1"/>
      <c r="Q97" s="1"/>
      <c r="R97" s="1"/>
      <c r="S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N97" s="1"/>
      <c r="AO97" s="3"/>
    </row>
    <row r="98" spans="1:41" ht="14.25" customHeight="1" x14ac:dyDescent="0.2">
      <c r="A98" s="382">
        <f t="shared" si="8"/>
        <v>50</v>
      </c>
      <c r="B98" s="392" t="str">
        <f t="shared" si="8"/>
        <v>Operating Room</v>
      </c>
      <c r="C98" s="332">
        <v>0</v>
      </c>
      <c r="D98" s="332">
        <v>0</v>
      </c>
      <c r="E98" s="332">
        <v>0</v>
      </c>
      <c r="F98" s="333">
        <f t="shared" si="10"/>
        <v>0</v>
      </c>
      <c r="H98" s="32"/>
      <c r="I98" s="32"/>
      <c r="J98" s="32"/>
      <c r="K98" s="116"/>
      <c r="L98" s="32"/>
      <c r="M98" s="32"/>
      <c r="N98" s="1"/>
      <c r="O98" s="1"/>
      <c r="P98" s="1"/>
      <c r="Q98" s="1"/>
      <c r="R98" s="1"/>
      <c r="S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N98" s="1"/>
      <c r="AO98" s="3"/>
    </row>
    <row r="99" spans="1:41" ht="14.25" customHeight="1" x14ac:dyDescent="0.2">
      <c r="A99" s="382">
        <f t="shared" si="8"/>
        <v>51</v>
      </c>
      <c r="B99" s="392" t="str">
        <f t="shared" si="8"/>
        <v>Recovery Room</v>
      </c>
      <c r="C99" s="332">
        <v>0</v>
      </c>
      <c r="D99" s="332">
        <v>0</v>
      </c>
      <c r="E99" s="332">
        <v>0</v>
      </c>
      <c r="F99" s="333">
        <f t="shared" si="10"/>
        <v>0</v>
      </c>
      <c r="H99" s="32"/>
      <c r="I99" s="32"/>
      <c r="J99" s="32"/>
      <c r="K99" s="116"/>
      <c r="L99" s="32"/>
      <c r="M99" s="32"/>
      <c r="N99" s="1"/>
      <c r="O99" s="1"/>
      <c r="P99" s="1"/>
      <c r="Q99" s="1"/>
      <c r="R99" s="1"/>
      <c r="S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N99" s="1"/>
      <c r="AO99" s="3"/>
    </row>
    <row r="100" spans="1:41" ht="14.25" customHeight="1" x14ac:dyDescent="0.2">
      <c r="A100" s="382">
        <f t="shared" si="8"/>
        <v>52</v>
      </c>
      <c r="B100" s="392" t="str">
        <f t="shared" si="8"/>
        <v>Delivery &amp; Labor</v>
      </c>
      <c r="C100" s="332">
        <v>0</v>
      </c>
      <c r="D100" s="332">
        <v>0</v>
      </c>
      <c r="E100" s="332">
        <v>0</v>
      </c>
      <c r="F100" s="333">
        <f t="shared" si="10"/>
        <v>0</v>
      </c>
      <c r="H100" s="32"/>
      <c r="I100" s="32"/>
      <c r="J100" s="32"/>
      <c r="K100" s="116"/>
      <c r="L100" s="32"/>
      <c r="M100" s="32"/>
      <c r="N100" s="1"/>
      <c r="O100" s="1"/>
      <c r="P100" s="1"/>
      <c r="Q100" s="1"/>
      <c r="R100" s="1"/>
      <c r="S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N100" s="1"/>
      <c r="AO100" s="3"/>
    </row>
    <row r="101" spans="1:41" x14ac:dyDescent="0.2">
      <c r="A101" s="382">
        <f t="shared" si="8"/>
        <v>53</v>
      </c>
      <c r="B101" s="392" t="str">
        <f t="shared" si="8"/>
        <v>Anesthesia</v>
      </c>
      <c r="C101" s="332">
        <v>0</v>
      </c>
      <c r="D101" s="332">
        <v>0</v>
      </c>
      <c r="E101" s="332">
        <v>0</v>
      </c>
      <c r="F101" s="333">
        <f t="shared" si="10"/>
        <v>0</v>
      </c>
      <c r="H101" s="32"/>
      <c r="I101" s="32"/>
      <c r="J101" s="32"/>
      <c r="K101" s="116"/>
      <c r="L101" s="32"/>
      <c r="M101" s="32"/>
      <c r="N101" s="1"/>
      <c r="O101" s="1"/>
      <c r="P101" s="1"/>
      <c r="Q101" s="1"/>
      <c r="R101" s="1"/>
      <c r="S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N101" s="1"/>
      <c r="AO101" s="3"/>
    </row>
    <row r="102" spans="1:41" x14ac:dyDescent="0.2">
      <c r="A102" s="382">
        <f t="shared" si="8"/>
        <v>54</v>
      </c>
      <c r="B102" s="392" t="str">
        <f t="shared" si="8"/>
        <v>Radiology-Diagnostic</v>
      </c>
      <c r="C102" s="332">
        <v>0</v>
      </c>
      <c r="D102" s="332">
        <v>0</v>
      </c>
      <c r="E102" s="332">
        <v>0</v>
      </c>
      <c r="F102" s="333">
        <f t="shared" si="10"/>
        <v>0</v>
      </c>
      <c r="H102" s="32"/>
      <c r="I102" s="32"/>
      <c r="J102" s="32"/>
      <c r="K102" s="116"/>
      <c r="L102" s="32"/>
      <c r="M102" s="32"/>
      <c r="N102" s="1"/>
      <c r="O102" s="1"/>
      <c r="P102" s="1"/>
      <c r="Q102" s="1"/>
      <c r="R102" s="1"/>
      <c r="S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N102" s="1"/>
      <c r="AO102" s="3"/>
    </row>
    <row r="103" spans="1:41" x14ac:dyDescent="0.2">
      <c r="A103" s="382">
        <f t="shared" si="8"/>
        <v>57</v>
      </c>
      <c r="B103" s="392" t="str">
        <f t="shared" si="8"/>
        <v>CT Scan</v>
      </c>
      <c r="C103" s="332">
        <v>0</v>
      </c>
      <c r="D103" s="332">
        <v>0</v>
      </c>
      <c r="E103" s="332">
        <v>0</v>
      </c>
      <c r="F103" s="333">
        <f t="shared" si="10"/>
        <v>0</v>
      </c>
      <c r="H103" s="32"/>
      <c r="I103" s="32"/>
      <c r="J103" s="32"/>
      <c r="K103" s="116"/>
      <c r="L103" s="32"/>
      <c r="M103" s="32"/>
      <c r="N103" s="1"/>
      <c r="O103" s="1"/>
      <c r="P103" s="1"/>
      <c r="Q103" s="1"/>
      <c r="R103" s="1"/>
      <c r="S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N103" s="1"/>
      <c r="AO103" s="3"/>
    </row>
    <row r="104" spans="1:41" x14ac:dyDescent="0.2">
      <c r="A104" s="382">
        <f t="shared" si="8"/>
        <v>58</v>
      </c>
      <c r="B104" s="392" t="str">
        <f t="shared" si="8"/>
        <v>MRI</v>
      </c>
      <c r="C104" s="332">
        <v>0</v>
      </c>
      <c r="D104" s="332">
        <v>0</v>
      </c>
      <c r="E104" s="332">
        <v>0</v>
      </c>
      <c r="F104" s="333">
        <f t="shared" si="10"/>
        <v>0</v>
      </c>
      <c r="H104" s="32"/>
      <c r="I104" s="32"/>
      <c r="J104" s="32"/>
      <c r="K104" s="116"/>
      <c r="L104" s="32"/>
      <c r="M104" s="32"/>
      <c r="N104" s="1"/>
      <c r="O104" s="1"/>
      <c r="P104" s="1"/>
      <c r="Q104" s="1"/>
      <c r="R104" s="1"/>
      <c r="S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N104" s="1"/>
      <c r="AO104" s="3"/>
    </row>
    <row r="105" spans="1:41" x14ac:dyDescent="0.2">
      <c r="A105" s="382">
        <f t="shared" si="8"/>
        <v>59</v>
      </c>
      <c r="B105" s="392" t="str">
        <f t="shared" si="8"/>
        <v>Cardiac Cath</v>
      </c>
      <c r="C105" s="332">
        <v>0</v>
      </c>
      <c r="D105" s="332">
        <v>0</v>
      </c>
      <c r="E105" s="332">
        <v>0</v>
      </c>
      <c r="F105" s="333">
        <f t="shared" si="10"/>
        <v>0</v>
      </c>
      <c r="H105" s="32"/>
      <c r="I105" s="32"/>
      <c r="J105" s="32"/>
      <c r="K105" s="116"/>
      <c r="L105" s="32"/>
      <c r="M105" s="32"/>
      <c r="N105" s="1"/>
      <c r="O105" s="1"/>
      <c r="P105" s="1"/>
      <c r="Q105" s="1"/>
      <c r="R105" s="1"/>
      <c r="S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N105" s="1"/>
      <c r="AO105" s="3"/>
    </row>
    <row r="106" spans="1:41" x14ac:dyDescent="0.2">
      <c r="A106" s="382">
        <f t="shared" si="8"/>
        <v>60</v>
      </c>
      <c r="B106" s="392" t="str">
        <f t="shared" si="8"/>
        <v>Laboratory</v>
      </c>
      <c r="C106" s="332">
        <v>0</v>
      </c>
      <c r="D106" s="332">
        <v>0</v>
      </c>
      <c r="E106" s="332">
        <v>0</v>
      </c>
      <c r="F106" s="333">
        <f t="shared" si="10"/>
        <v>0</v>
      </c>
      <c r="H106" s="32"/>
      <c r="I106" s="32"/>
      <c r="J106" s="32"/>
      <c r="K106" s="116"/>
      <c r="L106" s="32"/>
      <c r="M106" s="32"/>
      <c r="N106" s="1"/>
      <c r="O106" s="1"/>
      <c r="P106" s="1"/>
      <c r="Q106" s="1"/>
      <c r="R106" s="1"/>
      <c r="S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N106" s="1"/>
      <c r="AO106" s="3"/>
    </row>
    <row r="107" spans="1:41" x14ac:dyDescent="0.2">
      <c r="A107" s="382">
        <f t="shared" si="8"/>
        <v>62</v>
      </c>
      <c r="B107" s="392" t="str">
        <f t="shared" si="8"/>
        <v>Whole Blood &amp; Packed Red Blood Cell</v>
      </c>
      <c r="C107" s="332">
        <v>0</v>
      </c>
      <c r="D107" s="332">
        <v>0</v>
      </c>
      <c r="E107" s="332">
        <v>0</v>
      </c>
      <c r="F107" s="333">
        <f t="shared" si="10"/>
        <v>0</v>
      </c>
      <c r="H107" s="32"/>
      <c r="I107" s="32"/>
      <c r="J107" s="32"/>
      <c r="K107" s="116"/>
      <c r="L107" s="32"/>
      <c r="M107" s="32"/>
      <c r="N107" s="1"/>
      <c r="O107" s="1"/>
      <c r="P107" s="1"/>
      <c r="Q107" s="1"/>
      <c r="R107" s="1"/>
      <c r="S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N107" s="1"/>
      <c r="AO107" s="3"/>
    </row>
    <row r="108" spans="1:41" x14ac:dyDescent="0.2">
      <c r="A108" s="382">
        <f t="shared" si="8"/>
        <v>65</v>
      </c>
      <c r="B108" s="392" t="str">
        <f t="shared" si="8"/>
        <v>Respiratory Therapy</v>
      </c>
      <c r="C108" s="332">
        <v>0</v>
      </c>
      <c r="D108" s="332">
        <v>0</v>
      </c>
      <c r="E108" s="332">
        <v>0</v>
      </c>
      <c r="F108" s="333">
        <f t="shared" si="10"/>
        <v>0</v>
      </c>
      <c r="H108" s="32"/>
      <c r="I108" s="32"/>
      <c r="J108" s="32"/>
      <c r="K108" s="116"/>
      <c r="L108" s="32"/>
      <c r="M108" s="32"/>
      <c r="N108" s="1"/>
      <c r="O108" s="1"/>
      <c r="P108" s="1"/>
      <c r="Q108" s="1"/>
      <c r="R108" s="1"/>
      <c r="S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N108" s="1"/>
      <c r="AO108" s="3"/>
    </row>
    <row r="109" spans="1:41" x14ac:dyDescent="0.2">
      <c r="A109" s="382">
        <f t="shared" si="8"/>
        <v>66</v>
      </c>
      <c r="B109" s="392" t="str">
        <f t="shared" si="8"/>
        <v>Physical Therapy</v>
      </c>
      <c r="C109" s="332">
        <v>0</v>
      </c>
      <c r="D109" s="332">
        <v>0</v>
      </c>
      <c r="E109" s="332">
        <v>0</v>
      </c>
      <c r="F109" s="333">
        <f t="shared" si="10"/>
        <v>0</v>
      </c>
      <c r="H109" s="32"/>
      <c r="I109" s="32"/>
      <c r="J109" s="32"/>
      <c r="K109" s="116"/>
      <c r="L109" s="32"/>
      <c r="M109" s="32"/>
      <c r="N109" s="1"/>
      <c r="O109" s="1"/>
      <c r="P109" s="1"/>
      <c r="Q109" s="1"/>
      <c r="R109" s="1"/>
      <c r="S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N109" s="1"/>
      <c r="AO109" s="3"/>
    </row>
    <row r="110" spans="1:41" x14ac:dyDescent="0.2">
      <c r="A110" s="382">
        <f t="shared" si="8"/>
        <v>67</v>
      </c>
      <c r="B110" s="392" t="str">
        <f t="shared" si="8"/>
        <v>Occupational Therapy</v>
      </c>
      <c r="C110" s="332">
        <v>0</v>
      </c>
      <c r="D110" s="332">
        <v>0</v>
      </c>
      <c r="E110" s="332">
        <v>0</v>
      </c>
      <c r="F110" s="333">
        <f t="shared" si="10"/>
        <v>0</v>
      </c>
      <c r="H110" s="32"/>
      <c r="I110" s="32"/>
      <c r="J110" s="32"/>
      <c r="K110" s="116"/>
      <c r="L110" s="32"/>
      <c r="M110" s="32"/>
      <c r="N110" s="1"/>
      <c r="O110" s="1"/>
      <c r="P110" s="1"/>
      <c r="Q110" s="1"/>
      <c r="R110" s="1"/>
      <c r="S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N110" s="1"/>
      <c r="AO110" s="3"/>
    </row>
    <row r="111" spans="1:41" x14ac:dyDescent="0.2">
      <c r="A111" s="382">
        <f t="shared" si="8"/>
        <v>68</v>
      </c>
      <c r="B111" s="392" t="str">
        <f t="shared" si="8"/>
        <v>Speech Therapy</v>
      </c>
      <c r="C111" s="332">
        <v>0</v>
      </c>
      <c r="D111" s="332">
        <v>0</v>
      </c>
      <c r="E111" s="332">
        <v>0</v>
      </c>
      <c r="F111" s="333">
        <f t="shared" si="10"/>
        <v>0</v>
      </c>
      <c r="H111" s="32"/>
      <c r="I111" s="32"/>
      <c r="J111" s="32"/>
      <c r="K111" s="116"/>
      <c r="L111" s="32"/>
      <c r="M111" s="32"/>
      <c r="N111" s="1"/>
      <c r="O111" s="1"/>
      <c r="P111" s="1"/>
      <c r="Q111" s="1"/>
      <c r="R111" s="1"/>
      <c r="S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N111" s="1"/>
      <c r="AO111" s="3"/>
    </row>
    <row r="112" spans="1:41" x14ac:dyDescent="0.2">
      <c r="A112" s="382">
        <f t="shared" ref="A112:B131" si="11">IF(A40="","",A40)</f>
        <v>69</v>
      </c>
      <c r="B112" s="392" t="str">
        <f t="shared" si="11"/>
        <v>Electrocardiology</v>
      </c>
      <c r="C112" s="332">
        <v>0</v>
      </c>
      <c r="D112" s="332">
        <v>0</v>
      </c>
      <c r="E112" s="332">
        <v>0</v>
      </c>
      <c r="F112" s="333">
        <f t="shared" si="10"/>
        <v>0</v>
      </c>
      <c r="H112" s="32"/>
      <c r="I112" s="32"/>
      <c r="J112" s="32"/>
      <c r="K112" s="116"/>
      <c r="L112" s="32"/>
      <c r="M112" s="32"/>
      <c r="N112" s="1"/>
      <c r="O112" s="1"/>
      <c r="P112" s="1"/>
      <c r="Q112" s="1"/>
      <c r="R112" s="1"/>
      <c r="S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N112" s="1"/>
      <c r="AO112" s="3"/>
    </row>
    <row r="113" spans="1:41" x14ac:dyDescent="0.2">
      <c r="A113" s="382">
        <f t="shared" si="11"/>
        <v>70</v>
      </c>
      <c r="B113" s="392" t="str">
        <f t="shared" si="11"/>
        <v>Electroencephalography</v>
      </c>
      <c r="C113" s="332">
        <v>0</v>
      </c>
      <c r="D113" s="332">
        <v>0</v>
      </c>
      <c r="E113" s="332">
        <v>0</v>
      </c>
      <c r="F113" s="333">
        <f t="shared" si="10"/>
        <v>0</v>
      </c>
      <c r="H113" s="32"/>
      <c r="I113" s="32"/>
      <c r="J113" s="32"/>
      <c r="K113" s="116"/>
      <c r="L113" s="32"/>
      <c r="M113" s="32"/>
      <c r="N113" s="1"/>
      <c r="O113" s="1"/>
      <c r="P113" s="1"/>
      <c r="Q113" s="1"/>
      <c r="R113" s="1"/>
      <c r="S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N113" s="1"/>
      <c r="AO113" s="3"/>
    </row>
    <row r="114" spans="1:41" x14ac:dyDescent="0.2">
      <c r="A114" s="382">
        <f t="shared" si="11"/>
        <v>90</v>
      </c>
      <c r="B114" s="392" t="str">
        <f t="shared" si="11"/>
        <v>Clinic</v>
      </c>
      <c r="C114" s="332">
        <v>0</v>
      </c>
      <c r="D114" s="332">
        <v>0</v>
      </c>
      <c r="E114" s="332">
        <v>0</v>
      </c>
      <c r="F114" s="333">
        <f t="shared" si="10"/>
        <v>0</v>
      </c>
      <c r="H114" s="32"/>
      <c r="I114" s="32"/>
      <c r="J114" s="32"/>
      <c r="K114" s="116"/>
      <c r="L114" s="32"/>
      <c r="M114" s="32"/>
      <c r="N114" s="1"/>
      <c r="O114" s="1"/>
      <c r="P114" s="1"/>
      <c r="Q114" s="1"/>
      <c r="R114" s="1"/>
      <c r="S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N114" s="1"/>
      <c r="AO114" s="3"/>
    </row>
    <row r="115" spans="1:41" x14ac:dyDescent="0.2">
      <c r="A115" s="382">
        <f t="shared" si="11"/>
        <v>90.01</v>
      </c>
      <c r="B115" s="392" t="str">
        <f t="shared" si="11"/>
        <v>Other Clinic 1</v>
      </c>
      <c r="C115" s="332">
        <v>0</v>
      </c>
      <c r="D115" s="332">
        <v>0</v>
      </c>
      <c r="E115" s="332">
        <v>0</v>
      </c>
      <c r="F115" s="333">
        <f t="shared" si="10"/>
        <v>0</v>
      </c>
      <c r="H115" s="32"/>
      <c r="I115" s="32"/>
      <c r="J115" s="32"/>
      <c r="K115" s="116"/>
      <c r="L115" s="32"/>
      <c r="M115" s="32"/>
      <c r="N115" s="1"/>
      <c r="O115" s="1"/>
      <c r="P115" s="1"/>
      <c r="Q115" s="1"/>
      <c r="R115" s="1"/>
      <c r="S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N115" s="1"/>
      <c r="AO115" s="3"/>
    </row>
    <row r="116" spans="1:41" x14ac:dyDescent="0.2">
      <c r="A116" s="382">
        <f t="shared" si="11"/>
        <v>90.02</v>
      </c>
      <c r="B116" s="392" t="str">
        <f t="shared" si="11"/>
        <v>Other Clinic 2</v>
      </c>
      <c r="C116" s="332">
        <v>0</v>
      </c>
      <c r="D116" s="332">
        <v>0</v>
      </c>
      <c r="E116" s="332">
        <v>0</v>
      </c>
      <c r="F116" s="333">
        <f t="shared" si="10"/>
        <v>0</v>
      </c>
      <c r="H116" s="32"/>
      <c r="I116" s="32"/>
      <c r="J116" s="32"/>
      <c r="K116" s="116"/>
      <c r="L116" s="32"/>
      <c r="M116" s="32"/>
      <c r="N116" s="1"/>
      <c r="O116" s="1"/>
      <c r="P116" s="1"/>
      <c r="Q116" s="1"/>
      <c r="R116" s="1"/>
      <c r="S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N116" s="1"/>
      <c r="AO116" s="3"/>
    </row>
    <row r="117" spans="1:41" x14ac:dyDescent="0.2">
      <c r="A117" s="382">
        <f t="shared" si="11"/>
        <v>90.03</v>
      </c>
      <c r="B117" s="392" t="str">
        <f t="shared" si="11"/>
        <v>Other Clinic 3</v>
      </c>
      <c r="C117" s="332">
        <v>0</v>
      </c>
      <c r="D117" s="332">
        <v>0</v>
      </c>
      <c r="E117" s="332">
        <v>0</v>
      </c>
      <c r="F117" s="333">
        <f t="shared" si="10"/>
        <v>0</v>
      </c>
      <c r="H117" s="32"/>
      <c r="I117" s="32"/>
      <c r="J117" s="32"/>
      <c r="K117" s="116"/>
      <c r="L117" s="32"/>
      <c r="M117" s="32"/>
      <c r="N117" s="1"/>
      <c r="O117" s="1"/>
      <c r="P117" s="1"/>
      <c r="Q117" s="1"/>
      <c r="R117" s="1"/>
      <c r="S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N117" s="1"/>
      <c r="AO117" s="3"/>
    </row>
    <row r="118" spans="1:41" x14ac:dyDescent="0.2">
      <c r="A118" s="382">
        <f t="shared" si="11"/>
        <v>90.04</v>
      </c>
      <c r="B118" s="392" t="str">
        <f t="shared" si="11"/>
        <v>Other Clinic 4</v>
      </c>
      <c r="C118" s="332">
        <v>0</v>
      </c>
      <c r="D118" s="332">
        <v>0</v>
      </c>
      <c r="E118" s="332">
        <v>0</v>
      </c>
      <c r="F118" s="333">
        <f t="shared" si="10"/>
        <v>0</v>
      </c>
      <c r="H118" s="32"/>
      <c r="I118" s="32"/>
      <c r="J118" s="32"/>
      <c r="K118" s="116"/>
      <c r="L118" s="32"/>
      <c r="M118" s="32"/>
      <c r="N118" s="1"/>
      <c r="O118" s="1"/>
      <c r="P118" s="1"/>
      <c r="Q118" s="1"/>
      <c r="R118" s="1"/>
      <c r="S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N118" s="1"/>
      <c r="AO118" s="3"/>
    </row>
    <row r="119" spans="1:41" x14ac:dyDescent="0.2">
      <c r="A119" s="382">
        <f t="shared" si="11"/>
        <v>90.05</v>
      </c>
      <c r="B119" s="392" t="str">
        <f t="shared" si="11"/>
        <v>Other Clinic 5</v>
      </c>
      <c r="C119" s="332">
        <v>0</v>
      </c>
      <c r="D119" s="332">
        <v>0</v>
      </c>
      <c r="E119" s="332">
        <v>0</v>
      </c>
      <c r="F119" s="333">
        <f t="shared" si="10"/>
        <v>0</v>
      </c>
      <c r="H119" s="32"/>
      <c r="I119" s="32"/>
      <c r="J119" s="32"/>
      <c r="K119" s="116"/>
      <c r="L119" s="32"/>
      <c r="M119" s="32"/>
      <c r="N119" s="1"/>
      <c r="O119" s="1"/>
      <c r="P119" s="1"/>
      <c r="Q119" s="1"/>
      <c r="R119" s="1"/>
      <c r="S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N119" s="1"/>
      <c r="AO119" s="3"/>
    </row>
    <row r="120" spans="1:41" x14ac:dyDescent="0.2">
      <c r="A120" s="382">
        <f t="shared" si="11"/>
        <v>90.06</v>
      </c>
      <c r="B120" s="392" t="str">
        <f t="shared" si="11"/>
        <v>Other Clinic 6</v>
      </c>
      <c r="C120" s="332">
        <v>0</v>
      </c>
      <c r="D120" s="332">
        <v>0</v>
      </c>
      <c r="E120" s="332">
        <v>0</v>
      </c>
      <c r="F120" s="333">
        <f t="shared" si="10"/>
        <v>0</v>
      </c>
      <c r="H120" s="32"/>
      <c r="I120" s="32"/>
      <c r="J120" s="32"/>
      <c r="K120" s="116"/>
      <c r="L120" s="32"/>
      <c r="M120" s="32"/>
      <c r="N120" s="1"/>
      <c r="O120" s="1"/>
      <c r="P120" s="1"/>
      <c r="Q120" s="1"/>
      <c r="R120" s="1"/>
      <c r="S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N120" s="1"/>
      <c r="AO120" s="3"/>
    </row>
    <row r="121" spans="1:41" x14ac:dyDescent="0.2">
      <c r="A121" s="382">
        <f t="shared" si="11"/>
        <v>90.07</v>
      </c>
      <c r="B121" s="392" t="str">
        <f t="shared" si="11"/>
        <v>Other Clinic 7</v>
      </c>
      <c r="C121" s="332">
        <v>0</v>
      </c>
      <c r="D121" s="332">
        <v>0</v>
      </c>
      <c r="E121" s="332">
        <v>0</v>
      </c>
      <c r="F121" s="333">
        <f t="shared" si="10"/>
        <v>0</v>
      </c>
      <c r="H121" s="32"/>
      <c r="I121" s="32"/>
      <c r="J121" s="32"/>
      <c r="K121" s="116"/>
      <c r="L121" s="32"/>
      <c r="M121" s="32"/>
      <c r="N121" s="1"/>
      <c r="O121" s="1"/>
      <c r="P121" s="1"/>
      <c r="Q121" s="1"/>
      <c r="R121" s="1"/>
      <c r="S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N121" s="1"/>
      <c r="AO121" s="3"/>
    </row>
    <row r="122" spans="1:41" x14ac:dyDescent="0.2">
      <c r="A122" s="382">
        <f t="shared" si="11"/>
        <v>90.08</v>
      </c>
      <c r="B122" s="392" t="str">
        <f t="shared" si="11"/>
        <v>Other Clinic 8</v>
      </c>
      <c r="C122" s="332">
        <v>0</v>
      </c>
      <c r="D122" s="332">
        <v>0</v>
      </c>
      <c r="E122" s="332">
        <v>0</v>
      </c>
      <c r="F122" s="333">
        <f t="shared" si="10"/>
        <v>0</v>
      </c>
      <c r="H122" s="32"/>
      <c r="I122" s="32"/>
      <c r="J122" s="32"/>
      <c r="K122" s="116"/>
      <c r="L122" s="32"/>
      <c r="M122" s="32"/>
      <c r="N122" s="1"/>
      <c r="O122" s="1"/>
      <c r="P122" s="1"/>
      <c r="Q122" s="1"/>
      <c r="R122" s="1"/>
      <c r="S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N122" s="1"/>
      <c r="AO122" s="3"/>
    </row>
    <row r="123" spans="1:41" x14ac:dyDescent="0.2">
      <c r="A123" s="382">
        <f t="shared" si="11"/>
        <v>90.09</v>
      </c>
      <c r="B123" s="392" t="str">
        <f t="shared" si="11"/>
        <v>Other Clinic 9</v>
      </c>
      <c r="C123" s="332">
        <v>0</v>
      </c>
      <c r="D123" s="332">
        <v>0</v>
      </c>
      <c r="E123" s="332">
        <v>0</v>
      </c>
      <c r="F123" s="333">
        <f t="shared" si="10"/>
        <v>0</v>
      </c>
      <c r="H123" s="32"/>
      <c r="I123" s="32"/>
      <c r="J123" s="32"/>
      <c r="K123" s="116"/>
      <c r="L123" s="32"/>
      <c r="M123" s="32"/>
      <c r="N123" s="1"/>
      <c r="O123" s="1"/>
      <c r="P123" s="1"/>
      <c r="Q123" s="1"/>
      <c r="R123" s="1"/>
      <c r="S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N123" s="1"/>
      <c r="AO123" s="3"/>
    </row>
    <row r="124" spans="1:41" x14ac:dyDescent="0.2">
      <c r="A124" s="382">
        <f t="shared" si="11"/>
        <v>90.1</v>
      </c>
      <c r="B124" s="392" t="str">
        <f t="shared" si="11"/>
        <v>Other Clinic 10</v>
      </c>
      <c r="C124" s="332">
        <v>0</v>
      </c>
      <c r="D124" s="332">
        <v>0</v>
      </c>
      <c r="E124" s="332">
        <v>0</v>
      </c>
      <c r="F124" s="333">
        <f t="shared" si="10"/>
        <v>0</v>
      </c>
      <c r="H124" s="32"/>
      <c r="I124" s="32"/>
      <c r="J124" s="32"/>
      <c r="K124" s="116"/>
      <c r="L124" s="32"/>
      <c r="M124" s="32"/>
      <c r="N124" s="1"/>
      <c r="O124" s="1"/>
      <c r="P124" s="1"/>
      <c r="Q124" s="1"/>
      <c r="R124" s="1"/>
      <c r="S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N124" s="1"/>
      <c r="AO124" s="3"/>
    </row>
    <row r="125" spans="1:41" x14ac:dyDescent="0.2">
      <c r="A125" s="382">
        <f t="shared" si="11"/>
        <v>90.11</v>
      </c>
      <c r="B125" s="392" t="str">
        <f t="shared" si="11"/>
        <v>Other Clinic 11</v>
      </c>
      <c r="C125" s="332">
        <v>0</v>
      </c>
      <c r="D125" s="332">
        <v>0</v>
      </c>
      <c r="E125" s="332">
        <v>0</v>
      </c>
      <c r="F125" s="333">
        <f t="shared" si="10"/>
        <v>0</v>
      </c>
      <c r="H125" s="32"/>
      <c r="I125" s="32"/>
      <c r="J125" s="32"/>
      <c r="K125" s="116"/>
      <c r="L125" s="32"/>
      <c r="M125" s="32"/>
      <c r="N125" s="1"/>
      <c r="O125" s="1"/>
      <c r="P125" s="1"/>
      <c r="Q125" s="1"/>
      <c r="R125" s="1"/>
      <c r="S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N125" s="1"/>
      <c r="AO125" s="3"/>
    </row>
    <row r="126" spans="1:41" x14ac:dyDescent="0.2">
      <c r="A126" s="382">
        <f t="shared" si="11"/>
        <v>90.12</v>
      </c>
      <c r="B126" s="392" t="str">
        <f t="shared" si="11"/>
        <v>Other Clinic 12</v>
      </c>
      <c r="C126" s="332">
        <v>0</v>
      </c>
      <c r="D126" s="332">
        <v>0</v>
      </c>
      <c r="E126" s="332">
        <v>0</v>
      </c>
      <c r="F126" s="333">
        <f t="shared" si="10"/>
        <v>0</v>
      </c>
      <c r="H126" s="32"/>
      <c r="I126" s="32"/>
      <c r="J126" s="32"/>
      <c r="K126" s="116"/>
      <c r="L126" s="32"/>
      <c r="M126" s="32"/>
      <c r="N126" s="1"/>
      <c r="O126" s="1"/>
      <c r="P126" s="1"/>
      <c r="Q126" s="1"/>
      <c r="R126" s="1"/>
      <c r="S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N126" s="1"/>
      <c r="AO126" s="3"/>
    </row>
    <row r="127" spans="1:41" x14ac:dyDescent="0.2">
      <c r="A127" s="382">
        <f t="shared" si="11"/>
        <v>90.13</v>
      </c>
      <c r="B127" s="392" t="str">
        <f t="shared" si="11"/>
        <v>Other Clinic 13</v>
      </c>
      <c r="C127" s="332">
        <v>0</v>
      </c>
      <c r="D127" s="332">
        <v>0</v>
      </c>
      <c r="E127" s="332">
        <v>0</v>
      </c>
      <c r="F127" s="333">
        <f t="shared" si="10"/>
        <v>0</v>
      </c>
      <c r="H127" s="32"/>
      <c r="I127" s="32"/>
      <c r="J127" s="32"/>
      <c r="K127" s="116"/>
      <c r="L127" s="32"/>
      <c r="M127" s="32"/>
      <c r="N127" s="1"/>
      <c r="O127" s="1"/>
      <c r="P127" s="1"/>
      <c r="Q127" s="1"/>
      <c r="R127" s="1"/>
      <c r="S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N127" s="1"/>
      <c r="AO127" s="3"/>
    </row>
    <row r="128" spans="1:41" x14ac:dyDescent="0.2">
      <c r="A128" s="382">
        <f t="shared" si="11"/>
        <v>90.14</v>
      </c>
      <c r="B128" s="392" t="str">
        <f t="shared" si="11"/>
        <v>Other Clinic 14</v>
      </c>
      <c r="C128" s="332">
        <v>0</v>
      </c>
      <c r="D128" s="332">
        <v>0</v>
      </c>
      <c r="E128" s="332">
        <v>0</v>
      </c>
      <c r="F128" s="333">
        <f t="shared" si="10"/>
        <v>0</v>
      </c>
      <c r="H128" s="32"/>
      <c r="I128" s="32"/>
      <c r="J128" s="32"/>
      <c r="K128" s="116"/>
      <c r="L128" s="32"/>
      <c r="M128" s="32"/>
      <c r="N128" s="1"/>
      <c r="O128" s="1"/>
      <c r="P128" s="1"/>
      <c r="Q128" s="1"/>
      <c r="R128" s="1"/>
      <c r="S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N128" s="1"/>
      <c r="AO128" s="3"/>
    </row>
    <row r="129" spans="1:41" x14ac:dyDescent="0.2">
      <c r="A129" s="382">
        <f t="shared" si="11"/>
        <v>90.15</v>
      </c>
      <c r="B129" s="392" t="str">
        <f t="shared" si="11"/>
        <v>Other Clinic 15</v>
      </c>
      <c r="C129" s="332">
        <v>0</v>
      </c>
      <c r="D129" s="332">
        <v>0</v>
      </c>
      <c r="E129" s="332">
        <v>0</v>
      </c>
      <c r="F129" s="333">
        <f t="shared" si="10"/>
        <v>0</v>
      </c>
      <c r="H129" s="32"/>
      <c r="I129" s="32"/>
      <c r="J129" s="32"/>
      <c r="K129" s="116"/>
      <c r="L129" s="32"/>
      <c r="M129" s="32"/>
      <c r="N129" s="1"/>
      <c r="O129" s="1"/>
      <c r="P129" s="1"/>
      <c r="Q129" s="1"/>
      <c r="R129" s="1"/>
      <c r="S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N129" s="1"/>
      <c r="AO129" s="3"/>
    </row>
    <row r="130" spans="1:41" x14ac:dyDescent="0.2">
      <c r="A130" s="382">
        <f t="shared" si="11"/>
        <v>90.16</v>
      </c>
      <c r="B130" s="392" t="str">
        <f t="shared" si="11"/>
        <v>Other Clinic 16</v>
      </c>
      <c r="C130" s="332">
        <v>0</v>
      </c>
      <c r="D130" s="332">
        <v>0</v>
      </c>
      <c r="E130" s="332">
        <v>0</v>
      </c>
      <c r="F130" s="333">
        <f t="shared" si="10"/>
        <v>0</v>
      </c>
      <c r="H130" s="32"/>
      <c r="I130" s="32"/>
      <c r="J130" s="32"/>
      <c r="K130" s="116"/>
      <c r="L130" s="32"/>
      <c r="M130" s="32"/>
      <c r="N130" s="1"/>
      <c r="O130" s="1"/>
      <c r="P130" s="1"/>
      <c r="Q130" s="1"/>
      <c r="R130" s="1"/>
      <c r="S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N130" s="1"/>
      <c r="AO130" s="3"/>
    </row>
    <row r="131" spans="1:41" x14ac:dyDescent="0.2">
      <c r="A131" s="382">
        <f t="shared" si="11"/>
        <v>90.17</v>
      </c>
      <c r="B131" s="392" t="str">
        <f t="shared" si="11"/>
        <v>Other Clinic 17</v>
      </c>
      <c r="C131" s="332">
        <v>0</v>
      </c>
      <c r="D131" s="332">
        <v>0</v>
      </c>
      <c r="E131" s="332">
        <v>0</v>
      </c>
      <c r="F131" s="333">
        <f t="shared" si="10"/>
        <v>0</v>
      </c>
      <c r="H131" s="32"/>
      <c r="I131" s="32"/>
      <c r="J131" s="32"/>
      <c r="K131" s="116"/>
      <c r="L131" s="32"/>
      <c r="M131" s="32"/>
      <c r="N131" s="1"/>
      <c r="O131" s="1"/>
      <c r="P131" s="1"/>
      <c r="Q131" s="1"/>
      <c r="R131" s="1"/>
      <c r="S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N131" s="1"/>
      <c r="AO131" s="3"/>
    </row>
    <row r="132" spans="1:41" x14ac:dyDescent="0.2">
      <c r="A132" s="382">
        <f t="shared" ref="A132:B151" si="12">IF(A60="","",A60)</f>
        <v>90.18</v>
      </c>
      <c r="B132" s="392" t="str">
        <f t="shared" si="12"/>
        <v>Other Clinic 18</v>
      </c>
      <c r="C132" s="332">
        <v>0</v>
      </c>
      <c r="D132" s="332">
        <v>0</v>
      </c>
      <c r="E132" s="332">
        <v>0</v>
      </c>
      <c r="F132" s="333">
        <f t="shared" si="10"/>
        <v>0</v>
      </c>
      <c r="H132" s="32"/>
      <c r="I132" s="32"/>
      <c r="J132" s="32"/>
      <c r="K132" s="116"/>
      <c r="L132" s="32"/>
      <c r="M132" s="32"/>
      <c r="N132" s="1"/>
      <c r="O132" s="1"/>
      <c r="P132" s="1"/>
      <c r="Q132" s="1"/>
      <c r="R132" s="1"/>
      <c r="S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N132" s="1"/>
      <c r="AO132" s="3"/>
    </row>
    <row r="133" spans="1:41" x14ac:dyDescent="0.2">
      <c r="A133" s="382">
        <f t="shared" si="12"/>
        <v>90.19</v>
      </c>
      <c r="B133" s="392" t="str">
        <f t="shared" si="12"/>
        <v>Other Clinic 19</v>
      </c>
      <c r="C133" s="332">
        <v>0</v>
      </c>
      <c r="D133" s="332">
        <v>0</v>
      </c>
      <c r="E133" s="332">
        <v>0</v>
      </c>
      <c r="F133" s="333">
        <f t="shared" si="10"/>
        <v>0</v>
      </c>
      <c r="H133" s="32"/>
      <c r="I133" s="32"/>
      <c r="J133" s="32"/>
      <c r="K133" s="116"/>
      <c r="L133" s="32"/>
      <c r="M133" s="32"/>
      <c r="N133" s="1"/>
      <c r="O133" s="1"/>
      <c r="P133" s="1"/>
      <c r="Q133" s="1"/>
      <c r="R133" s="1"/>
      <c r="S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N133" s="1"/>
      <c r="AO133" s="3"/>
    </row>
    <row r="134" spans="1:41" x14ac:dyDescent="0.2">
      <c r="A134" s="382">
        <f t="shared" si="12"/>
        <v>90.2</v>
      </c>
      <c r="B134" s="392" t="str">
        <f t="shared" si="12"/>
        <v>Other Clinic 20</v>
      </c>
      <c r="C134" s="332">
        <v>0</v>
      </c>
      <c r="D134" s="332">
        <v>0</v>
      </c>
      <c r="E134" s="332">
        <v>0</v>
      </c>
      <c r="F134" s="333">
        <f t="shared" si="10"/>
        <v>0</v>
      </c>
      <c r="H134" s="32"/>
      <c r="I134" s="32"/>
      <c r="J134" s="32"/>
      <c r="K134" s="116"/>
      <c r="L134" s="32"/>
      <c r="M134" s="32"/>
      <c r="N134" s="1"/>
      <c r="O134" s="1"/>
      <c r="P134" s="1"/>
      <c r="Q134" s="1"/>
      <c r="R134" s="1"/>
      <c r="S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N134" s="1"/>
      <c r="AO134" s="3"/>
    </row>
    <row r="135" spans="1:41" x14ac:dyDescent="0.2">
      <c r="A135" s="382">
        <f t="shared" si="12"/>
        <v>90.21</v>
      </c>
      <c r="B135" s="392" t="str">
        <f t="shared" si="12"/>
        <v>Other Clinic 21</v>
      </c>
      <c r="C135" s="332">
        <v>0</v>
      </c>
      <c r="D135" s="332">
        <v>0</v>
      </c>
      <c r="E135" s="332">
        <v>0</v>
      </c>
      <c r="F135" s="333">
        <f t="shared" si="10"/>
        <v>0</v>
      </c>
      <c r="H135" s="32"/>
      <c r="I135" s="32"/>
      <c r="J135" s="32"/>
      <c r="K135" s="116"/>
      <c r="L135" s="32"/>
      <c r="M135" s="32"/>
      <c r="N135" s="1"/>
      <c r="O135" s="1"/>
      <c r="P135" s="1"/>
      <c r="Q135" s="1"/>
      <c r="R135" s="1"/>
      <c r="S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N135" s="1"/>
      <c r="AO135" s="3"/>
    </row>
    <row r="136" spans="1:41" x14ac:dyDescent="0.2">
      <c r="A136" s="382">
        <f t="shared" si="12"/>
        <v>90.22</v>
      </c>
      <c r="B136" s="392" t="str">
        <f t="shared" si="12"/>
        <v>Other Clinic 22</v>
      </c>
      <c r="C136" s="332">
        <v>0</v>
      </c>
      <c r="D136" s="332">
        <v>0</v>
      </c>
      <c r="E136" s="332">
        <v>0</v>
      </c>
      <c r="F136" s="333">
        <f t="shared" si="10"/>
        <v>0</v>
      </c>
      <c r="H136" s="32"/>
      <c r="I136" s="32"/>
      <c r="J136" s="32"/>
      <c r="K136" s="116"/>
      <c r="L136" s="32"/>
      <c r="M136" s="32"/>
      <c r="N136" s="1"/>
      <c r="O136" s="1"/>
      <c r="P136" s="1"/>
      <c r="Q136" s="1"/>
      <c r="R136" s="1"/>
      <c r="S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N136" s="1"/>
      <c r="AO136" s="3"/>
    </row>
    <row r="137" spans="1:41" x14ac:dyDescent="0.2">
      <c r="A137" s="382">
        <f t="shared" si="12"/>
        <v>90.23</v>
      </c>
      <c r="B137" s="392" t="str">
        <f t="shared" si="12"/>
        <v>Other Clinic 23</v>
      </c>
      <c r="C137" s="332">
        <v>0</v>
      </c>
      <c r="D137" s="332">
        <v>0</v>
      </c>
      <c r="E137" s="332">
        <v>0</v>
      </c>
      <c r="F137" s="333">
        <f t="shared" si="10"/>
        <v>0</v>
      </c>
      <c r="H137" s="32"/>
      <c r="I137" s="32"/>
      <c r="J137" s="32"/>
      <c r="K137" s="116"/>
      <c r="L137" s="32"/>
      <c r="M137" s="32"/>
      <c r="N137" s="1"/>
      <c r="O137" s="1"/>
      <c r="P137" s="1"/>
      <c r="Q137" s="1"/>
      <c r="R137" s="1"/>
      <c r="S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N137" s="1"/>
      <c r="AO137" s="3"/>
    </row>
    <row r="138" spans="1:41" x14ac:dyDescent="0.2">
      <c r="A138" s="382">
        <f t="shared" si="12"/>
        <v>90.24</v>
      </c>
      <c r="B138" s="392" t="str">
        <f t="shared" si="12"/>
        <v>Other Clinic 24</v>
      </c>
      <c r="C138" s="332">
        <v>0</v>
      </c>
      <c r="D138" s="332">
        <v>0</v>
      </c>
      <c r="E138" s="332">
        <v>0</v>
      </c>
      <c r="F138" s="333">
        <f t="shared" si="10"/>
        <v>0</v>
      </c>
      <c r="H138" s="32"/>
      <c r="I138" s="32"/>
      <c r="J138" s="32"/>
      <c r="K138" s="116"/>
      <c r="L138" s="32"/>
      <c r="M138" s="32"/>
      <c r="N138" s="1"/>
      <c r="O138" s="1"/>
      <c r="P138" s="1"/>
      <c r="Q138" s="1"/>
      <c r="R138" s="1"/>
      <c r="S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N138" s="1"/>
      <c r="AO138" s="3"/>
    </row>
    <row r="139" spans="1:41" x14ac:dyDescent="0.2">
      <c r="A139" s="382">
        <f t="shared" si="12"/>
        <v>90.25</v>
      </c>
      <c r="B139" s="392" t="str">
        <f t="shared" si="12"/>
        <v>Other Clinic 25</v>
      </c>
      <c r="C139" s="332">
        <v>0</v>
      </c>
      <c r="D139" s="332">
        <v>0</v>
      </c>
      <c r="E139" s="332">
        <v>0</v>
      </c>
      <c r="F139" s="333">
        <f t="shared" si="10"/>
        <v>0</v>
      </c>
      <c r="H139" s="32"/>
      <c r="I139" s="32"/>
      <c r="J139" s="32"/>
      <c r="K139" s="116"/>
      <c r="L139" s="32"/>
      <c r="M139" s="32"/>
      <c r="N139" s="1"/>
      <c r="O139" s="1"/>
      <c r="P139" s="1"/>
      <c r="Q139" s="1"/>
      <c r="R139" s="1"/>
      <c r="S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N139" s="1"/>
      <c r="AO139" s="3"/>
    </row>
    <row r="140" spans="1:41" x14ac:dyDescent="0.2">
      <c r="A140" s="382">
        <f t="shared" si="12"/>
        <v>90.26</v>
      </c>
      <c r="B140" s="392" t="str">
        <f t="shared" si="12"/>
        <v>Other Clinic 26</v>
      </c>
      <c r="C140" s="332">
        <v>0</v>
      </c>
      <c r="D140" s="332">
        <v>0</v>
      </c>
      <c r="E140" s="332">
        <v>0</v>
      </c>
      <c r="F140" s="333">
        <f t="shared" si="10"/>
        <v>0</v>
      </c>
      <c r="H140" s="32"/>
      <c r="I140" s="32"/>
      <c r="J140" s="32"/>
      <c r="K140" s="116"/>
      <c r="L140" s="32"/>
      <c r="M140" s="32"/>
      <c r="N140" s="1"/>
      <c r="O140" s="1"/>
      <c r="P140" s="1"/>
      <c r="Q140" s="1"/>
      <c r="R140" s="1"/>
      <c r="S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N140" s="1"/>
      <c r="AO140" s="3"/>
    </row>
    <row r="141" spans="1:41" x14ac:dyDescent="0.2">
      <c r="A141" s="382">
        <f t="shared" si="12"/>
        <v>90.27</v>
      </c>
      <c r="B141" s="392" t="str">
        <f t="shared" si="12"/>
        <v>Other Clinic 27</v>
      </c>
      <c r="C141" s="332">
        <v>0</v>
      </c>
      <c r="D141" s="332">
        <v>0</v>
      </c>
      <c r="E141" s="332">
        <v>0</v>
      </c>
      <c r="F141" s="333">
        <f t="shared" si="10"/>
        <v>0</v>
      </c>
      <c r="H141" s="32"/>
      <c r="I141" s="32"/>
      <c r="J141" s="32"/>
      <c r="K141" s="116"/>
      <c r="L141" s="32"/>
      <c r="M141" s="32"/>
      <c r="N141" s="1"/>
      <c r="O141" s="1"/>
      <c r="P141" s="1"/>
      <c r="Q141" s="1"/>
      <c r="R141" s="1"/>
      <c r="S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N141" s="1"/>
      <c r="AO141" s="3"/>
    </row>
    <row r="142" spans="1:41" x14ac:dyDescent="0.2">
      <c r="A142" s="382">
        <f t="shared" si="12"/>
        <v>90.28</v>
      </c>
      <c r="B142" s="392" t="str">
        <f t="shared" si="12"/>
        <v>Other Clinic 28</v>
      </c>
      <c r="C142" s="332">
        <v>0</v>
      </c>
      <c r="D142" s="332">
        <v>0</v>
      </c>
      <c r="E142" s="332">
        <v>0</v>
      </c>
      <c r="F142" s="333">
        <f t="shared" si="10"/>
        <v>0</v>
      </c>
      <c r="H142" s="32"/>
      <c r="I142" s="32"/>
      <c r="J142" s="32"/>
      <c r="K142" s="116"/>
      <c r="L142" s="32"/>
      <c r="M142" s="32"/>
      <c r="N142" s="1"/>
      <c r="O142" s="1"/>
      <c r="P142" s="1"/>
      <c r="Q142" s="1"/>
      <c r="R142" s="1"/>
      <c r="S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N142" s="1"/>
      <c r="AO142" s="3"/>
    </row>
    <row r="143" spans="1:41" x14ac:dyDescent="0.2">
      <c r="A143" s="382">
        <f t="shared" si="12"/>
        <v>90.29</v>
      </c>
      <c r="B143" s="392" t="str">
        <f t="shared" si="12"/>
        <v>Other Clinic 29</v>
      </c>
      <c r="C143" s="332">
        <v>0</v>
      </c>
      <c r="D143" s="332">
        <v>0</v>
      </c>
      <c r="E143" s="332">
        <v>0</v>
      </c>
      <c r="F143" s="333">
        <f t="shared" si="10"/>
        <v>0</v>
      </c>
      <c r="H143" s="32"/>
      <c r="I143" s="32"/>
      <c r="J143" s="32"/>
      <c r="K143" s="116"/>
      <c r="L143" s="32"/>
      <c r="M143" s="32"/>
      <c r="N143" s="1"/>
      <c r="O143" s="1"/>
      <c r="P143" s="1"/>
      <c r="Q143" s="1"/>
      <c r="R143" s="1"/>
      <c r="S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N143" s="1"/>
      <c r="AO143" s="3"/>
    </row>
    <row r="144" spans="1:41" x14ac:dyDescent="0.2">
      <c r="A144" s="382">
        <f t="shared" si="12"/>
        <v>90.3</v>
      </c>
      <c r="B144" s="392" t="str">
        <f t="shared" si="12"/>
        <v>Other Clinic 30</v>
      </c>
      <c r="C144" s="332">
        <v>0</v>
      </c>
      <c r="D144" s="332">
        <v>0</v>
      </c>
      <c r="E144" s="332">
        <v>0</v>
      </c>
      <c r="F144" s="333">
        <f t="shared" si="10"/>
        <v>0</v>
      </c>
      <c r="H144" s="32"/>
      <c r="I144" s="32"/>
      <c r="J144" s="32"/>
      <c r="K144" s="116"/>
      <c r="L144" s="32"/>
      <c r="M144" s="32"/>
      <c r="N144" s="1"/>
      <c r="O144" s="1"/>
      <c r="P144" s="1"/>
      <c r="Q144" s="1"/>
      <c r="R144" s="1"/>
      <c r="S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N144" s="1"/>
      <c r="AO144" s="3"/>
    </row>
    <row r="145" spans="1:41" x14ac:dyDescent="0.2">
      <c r="A145" s="382">
        <f t="shared" si="12"/>
        <v>90.31</v>
      </c>
      <c r="B145" s="392" t="str">
        <f t="shared" si="12"/>
        <v>Other Clinic 31</v>
      </c>
      <c r="C145" s="332">
        <v>0</v>
      </c>
      <c r="D145" s="332">
        <v>0</v>
      </c>
      <c r="E145" s="332">
        <v>0</v>
      </c>
      <c r="F145" s="333">
        <f t="shared" si="10"/>
        <v>0</v>
      </c>
      <c r="H145" s="32"/>
      <c r="I145" s="32"/>
      <c r="J145" s="32"/>
      <c r="K145" s="116"/>
      <c r="L145" s="32"/>
      <c r="M145" s="32"/>
      <c r="N145" s="1"/>
      <c r="O145" s="1"/>
      <c r="P145" s="1"/>
      <c r="Q145" s="1"/>
      <c r="R145" s="1"/>
      <c r="S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N145" s="1"/>
      <c r="AO145" s="3"/>
    </row>
    <row r="146" spans="1:41" x14ac:dyDescent="0.2">
      <c r="A146" s="382">
        <f t="shared" si="12"/>
        <v>90.32</v>
      </c>
      <c r="B146" s="392" t="str">
        <f t="shared" si="12"/>
        <v>Other Clinic 32</v>
      </c>
      <c r="C146" s="332">
        <v>0</v>
      </c>
      <c r="D146" s="332">
        <v>0</v>
      </c>
      <c r="E146" s="332">
        <v>0</v>
      </c>
      <c r="F146" s="333">
        <f>SUM(C146:E146)</f>
        <v>0</v>
      </c>
      <c r="G146" s="32"/>
      <c r="H146" s="32"/>
      <c r="I146" s="32"/>
      <c r="J146" s="32"/>
      <c r="K146" s="116"/>
      <c r="L146" s="32"/>
      <c r="M146" s="32"/>
      <c r="N146" s="1"/>
      <c r="O146" s="1"/>
      <c r="P146" s="1"/>
      <c r="Q146" s="1"/>
      <c r="R146" s="1"/>
      <c r="S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N146" s="1"/>
      <c r="AO146" s="3"/>
    </row>
    <row r="147" spans="1:41" x14ac:dyDescent="0.2">
      <c r="A147" s="382">
        <f t="shared" si="12"/>
        <v>90.33</v>
      </c>
      <c r="B147" s="392" t="str">
        <f t="shared" si="12"/>
        <v>Other Clinic 33</v>
      </c>
      <c r="C147" s="332">
        <v>0</v>
      </c>
      <c r="D147" s="332">
        <v>0</v>
      </c>
      <c r="E147" s="332">
        <v>0</v>
      </c>
      <c r="F147" s="333">
        <f t="shared" si="10"/>
        <v>0</v>
      </c>
      <c r="H147" s="32"/>
      <c r="I147" s="32"/>
      <c r="J147" s="32"/>
      <c r="K147" s="116"/>
      <c r="L147" s="32"/>
      <c r="M147" s="32"/>
      <c r="N147" s="1"/>
      <c r="O147" s="1"/>
      <c r="P147" s="1"/>
      <c r="Q147" s="1"/>
      <c r="R147" s="1"/>
      <c r="S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N147" s="1"/>
      <c r="AO147" s="3"/>
    </row>
    <row r="148" spans="1:41" x14ac:dyDescent="0.2">
      <c r="A148" s="382">
        <f t="shared" si="12"/>
        <v>90.34</v>
      </c>
      <c r="B148" s="392" t="str">
        <f t="shared" si="12"/>
        <v>Other Clinic 34</v>
      </c>
      <c r="C148" s="332">
        <v>0</v>
      </c>
      <c r="D148" s="332">
        <v>0</v>
      </c>
      <c r="E148" s="332">
        <v>0</v>
      </c>
      <c r="F148" s="333">
        <f>SUM(C148:E148)</f>
        <v>0</v>
      </c>
      <c r="G148" s="32"/>
      <c r="H148" s="32"/>
      <c r="I148" s="32"/>
      <c r="J148" s="32"/>
      <c r="K148" s="116"/>
      <c r="L148" s="32"/>
      <c r="M148" s="32"/>
      <c r="N148" s="1"/>
      <c r="O148" s="1"/>
      <c r="P148" s="1"/>
      <c r="Q148" s="1"/>
      <c r="R148" s="1"/>
      <c r="S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N148" s="1"/>
      <c r="AO148" s="3"/>
    </row>
    <row r="149" spans="1:41" x14ac:dyDescent="0.2">
      <c r="A149" s="382">
        <f t="shared" si="12"/>
        <v>90.35</v>
      </c>
      <c r="B149" s="392" t="str">
        <f t="shared" si="12"/>
        <v>Other Clinic 35</v>
      </c>
      <c r="C149" s="332">
        <v>0</v>
      </c>
      <c r="D149" s="332">
        <v>0</v>
      </c>
      <c r="E149" s="332">
        <v>0</v>
      </c>
      <c r="F149" s="333">
        <f t="shared" si="10"/>
        <v>0</v>
      </c>
      <c r="G149" s="32"/>
      <c r="H149" s="32"/>
      <c r="I149" s="32"/>
      <c r="J149" s="32"/>
      <c r="K149" s="116"/>
      <c r="L149" s="32"/>
      <c r="M149" s="32"/>
      <c r="N149" s="1"/>
      <c r="O149" s="1"/>
      <c r="P149" s="1"/>
      <c r="Q149" s="1"/>
      <c r="R149" s="1"/>
      <c r="S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N149" s="1"/>
      <c r="AO149" s="3"/>
    </row>
    <row r="150" spans="1:41" x14ac:dyDescent="0.2">
      <c r="A150" s="382">
        <f t="shared" si="12"/>
        <v>91</v>
      </c>
      <c r="B150" s="392" t="str">
        <f t="shared" si="12"/>
        <v>Emergency Room</v>
      </c>
      <c r="C150" s="332">
        <v>0</v>
      </c>
      <c r="D150" s="332">
        <v>0</v>
      </c>
      <c r="E150" s="332">
        <v>0</v>
      </c>
      <c r="F150" s="333">
        <f t="shared" si="10"/>
        <v>0</v>
      </c>
      <c r="G150" s="32"/>
      <c r="H150" s="32"/>
      <c r="I150" s="32"/>
      <c r="J150" s="32"/>
      <c r="K150" s="116"/>
      <c r="L150" s="32"/>
      <c r="M150" s="32"/>
      <c r="N150" s="1"/>
      <c r="O150" s="1"/>
      <c r="P150" s="1"/>
      <c r="Q150" s="1"/>
      <c r="R150" s="1"/>
      <c r="S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N150" s="1"/>
      <c r="AO150" s="3"/>
    </row>
    <row r="151" spans="1:41" x14ac:dyDescent="0.2">
      <c r="A151" s="386">
        <f t="shared" si="12"/>
        <v>93</v>
      </c>
      <c r="B151" s="393" t="str">
        <f t="shared" si="12"/>
        <v>Family Practice</v>
      </c>
      <c r="C151" s="335">
        <v>0</v>
      </c>
      <c r="D151" s="335">
        <v>0</v>
      </c>
      <c r="E151" s="335">
        <v>0</v>
      </c>
      <c r="F151" s="336">
        <f t="shared" si="10"/>
        <v>0</v>
      </c>
      <c r="G151" s="32"/>
      <c r="H151" s="32"/>
      <c r="I151" s="32"/>
      <c r="J151" s="32"/>
      <c r="K151" s="116"/>
      <c r="L151" s="32"/>
      <c r="M151" s="32"/>
      <c r="N151" s="1"/>
      <c r="O151" s="1"/>
      <c r="P151" s="1"/>
      <c r="Q151" s="1"/>
      <c r="R151" s="1"/>
      <c r="S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N151" s="1"/>
      <c r="AO151" s="3"/>
    </row>
    <row r="152" spans="1:41" s="276" customFormat="1" x14ac:dyDescent="0.2">
      <c r="A152" s="437"/>
      <c r="B152" s="292"/>
      <c r="C152" s="279"/>
      <c r="D152" s="279"/>
      <c r="E152" s="279"/>
      <c r="F152" s="279"/>
      <c r="G152" s="284"/>
      <c r="H152" s="284"/>
      <c r="I152" s="284"/>
      <c r="J152" s="284"/>
      <c r="K152" s="438"/>
      <c r="L152" s="284"/>
      <c r="M152" s="284"/>
      <c r="N152" s="274"/>
      <c r="O152" s="274"/>
      <c r="P152" s="274"/>
      <c r="Q152" s="274"/>
      <c r="R152" s="274"/>
      <c r="S152" s="274"/>
      <c r="T152" s="274"/>
      <c r="U152" s="274"/>
      <c r="V152" s="274"/>
      <c r="W152" s="274"/>
      <c r="X152" s="274"/>
      <c r="Y152" s="274"/>
      <c r="Z152" s="274"/>
      <c r="AA152" s="274"/>
      <c r="AB152" s="274"/>
      <c r="AC152" s="274"/>
      <c r="AD152" s="274"/>
      <c r="AE152" s="274"/>
      <c r="AF152" s="274"/>
      <c r="AG152" s="274"/>
      <c r="AH152" s="274"/>
      <c r="AI152" s="274"/>
      <c r="AJ152" s="274"/>
      <c r="AK152" s="274"/>
      <c r="AL152" s="274"/>
      <c r="AN152" s="274"/>
    </row>
    <row r="153" spans="1:41" ht="13.7" customHeight="1" thickBot="1" x14ac:dyDescent="0.25">
      <c r="B153" s="294" t="s">
        <v>178</v>
      </c>
      <c r="C153" s="434">
        <f>SUM(C92:C151)</f>
        <v>0</v>
      </c>
      <c r="D153" s="434">
        <f>SUM(D92:D151)</f>
        <v>0</v>
      </c>
      <c r="E153" s="206">
        <f>SUM(E92:E151)</f>
        <v>0</v>
      </c>
      <c r="F153" s="434">
        <f>SUM(F92:F151)</f>
        <v>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L153" s="1"/>
      <c r="AO153" s="3"/>
    </row>
    <row r="154" spans="1:41" ht="13.7" customHeight="1" thickTop="1" x14ac:dyDescent="0.2">
      <c r="C154" s="32"/>
      <c r="D154" s="32"/>
      <c r="E154" s="116"/>
      <c r="F154" s="32"/>
      <c r="G154" s="32"/>
      <c r="H154" s="3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79" spans="2:42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P179" s="1"/>
    </row>
    <row r="287" spans="2:42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P287" s="1"/>
    </row>
    <row r="395" spans="2:42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P395" s="1"/>
    </row>
    <row r="503" spans="2:42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P503" s="1"/>
    </row>
    <row r="611" spans="2:42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P611" s="1"/>
    </row>
    <row r="719" spans="2:42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P719" s="1"/>
    </row>
  </sheetData>
  <mergeCells count="1">
    <mergeCell ref="B9:I9"/>
  </mergeCells>
  <conditionalFormatting sqref="D20:D79">
    <cfRule type="expression" dxfId="7" priority="1">
      <formula>AND(C20&lt;=0,D20&gt;0)</formula>
    </cfRule>
  </conditionalFormatting>
  <printOptions horizontalCentered="1"/>
  <pageMargins left="0.25" right="0.25" top="0.5" bottom="0.5" header="0.3" footer="0.3"/>
  <pageSetup scale="63" fitToHeight="2" orientation="portrait" r:id="rId1"/>
  <headerFooter alignWithMargins="0">
    <oddFooter>&amp;L&amp;F, &amp;A&amp;CPage &amp;P of &amp;N&amp;R&amp;D</oddFooter>
  </headerFooter>
  <rowBreaks count="1" manualBreakCount="1">
    <brk id="86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0000000-000E-0000-0800-000001000000}">
            <xm:f>(F20+G20+'Exhibit L (2)'!F20+'Exhibit L (2)'!G20)&gt;D20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/>
                  </stop>
                  <stop position="0.5">
                    <color rgb="FFFF0000"/>
                  </stop>
                  <stop position="1">
                    <color theme="0"/>
                  </stop>
                </gradientFill>
              </fill>
            </x14:dxf>
          </x14:cfRule>
          <xm:sqref>F20:F79</xm:sqref>
        </x14:conditionalFormatting>
        <x14:conditionalFormatting xmlns:xm="http://schemas.microsoft.com/office/excel/2006/main">
          <x14:cfRule type="expression" priority="2" id="{06D3FEE2-9691-4275-8F5F-E6637A285288}">
            <xm:f>(F20+G20+'Exhibit L (2)'!F20+'Exhibit L (2)'!G20)&gt;D20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/>
                  </stop>
                  <stop position="0.5">
                    <color rgb="FFFF0000"/>
                  </stop>
                  <stop position="1">
                    <color theme="0"/>
                  </stop>
                </gradientFill>
              </fill>
            </x14:dxf>
          </x14:cfRule>
          <xm:sqref>G20:G79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15DA-D282-4EAA-8444-0DB0D7B07D5F}">
  <sheetPr>
    <pageSetUpPr fitToPage="1"/>
  </sheetPr>
  <dimension ref="A1:AQ470"/>
  <sheetViews>
    <sheetView showGridLines="0" showOutlineSymbols="0" zoomScale="90" zoomScaleNormal="90" workbookViewId="0">
      <selection activeCell="F20" sqref="F20"/>
    </sheetView>
  </sheetViews>
  <sheetFormatPr defaultColWidth="16.7109375" defaultRowHeight="12.75" x14ac:dyDescent="0.2"/>
  <cols>
    <col min="1" max="1" width="6.140625" style="256" customWidth="1"/>
    <col min="2" max="2" width="36.85546875" style="256" customWidth="1"/>
    <col min="3" max="3" width="29.28515625" style="256" customWidth="1"/>
    <col min="4" max="4" width="16" style="256" bestFit="1" customWidth="1"/>
    <col min="5" max="5" width="15" style="256" bestFit="1" customWidth="1"/>
    <col min="6" max="6" width="17.7109375" style="256" customWidth="1"/>
    <col min="7" max="7" width="15.28515625" style="256" customWidth="1"/>
    <col min="8" max="8" width="14.28515625" style="256" customWidth="1"/>
    <col min="9" max="9" width="14.28515625" style="256" bestFit="1" customWidth="1"/>
    <col min="10" max="10" width="15.140625" style="256" customWidth="1"/>
    <col min="11" max="11" width="14" style="256" customWidth="1"/>
    <col min="12" max="19" width="16.7109375" style="256" customWidth="1"/>
    <col min="20" max="20" width="16.7109375" style="255" customWidth="1"/>
    <col min="21" max="40" width="16.7109375" style="256" customWidth="1"/>
    <col min="41" max="41" width="16.7109375" style="255" customWidth="1"/>
    <col min="42" max="16384" width="16.7109375" style="256"/>
  </cols>
  <sheetData>
    <row r="1" spans="1:42" x14ac:dyDescent="0.2">
      <c r="B1" s="267"/>
      <c r="C1" s="267"/>
      <c r="D1" s="267"/>
      <c r="E1" s="267"/>
      <c r="F1" s="267"/>
      <c r="J1" s="255"/>
      <c r="K1" s="255"/>
      <c r="L1" s="255"/>
      <c r="M1" s="255"/>
      <c r="N1" s="255"/>
      <c r="O1" s="255"/>
      <c r="P1" s="255"/>
      <c r="Q1" s="255"/>
      <c r="R1" s="255"/>
      <c r="S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P1" s="255"/>
    </row>
    <row r="2" spans="1:42" s="264" customFormat="1" ht="15" x14ac:dyDescent="0.25">
      <c r="B2" s="272" t="s">
        <v>314</v>
      </c>
      <c r="C2" s="40"/>
      <c r="D2" s="243"/>
      <c r="E2" s="269"/>
      <c r="F2" s="258"/>
      <c r="G2" s="258"/>
      <c r="H2" s="262"/>
      <c r="I2" s="271" t="s">
        <v>344</v>
      </c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63"/>
      <c r="AO2" s="263"/>
      <c r="AP2" s="263"/>
    </row>
    <row r="3" spans="1:42" s="264" customFormat="1" x14ac:dyDescent="0.2">
      <c r="B3" s="258"/>
      <c r="C3" s="258"/>
      <c r="D3" s="270"/>
      <c r="E3" s="269"/>
      <c r="F3" s="258"/>
      <c r="G3" s="258"/>
      <c r="H3" s="262"/>
      <c r="I3" s="262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63"/>
      <c r="AO3" s="263"/>
      <c r="AP3" s="263"/>
    </row>
    <row r="4" spans="1:42" s="264" customFormat="1" x14ac:dyDescent="0.2">
      <c r="B4" s="260" t="s">
        <v>138</v>
      </c>
      <c r="C4" s="199" t="str">
        <f>IF('Data Entry'!$B$2="","",+'Data Entry'!$B$2)</f>
        <v/>
      </c>
      <c r="D4" s="258"/>
      <c r="E4" s="258"/>
      <c r="F4" s="260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63"/>
      <c r="AO4" s="263"/>
      <c r="AP4" s="263"/>
    </row>
    <row r="5" spans="1:42" s="264" customFormat="1" x14ac:dyDescent="0.2">
      <c r="B5" s="260" t="s">
        <v>343</v>
      </c>
      <c r="C5" s="252" t="str">
        <f>IF('Data Entry'!$B$3="","",+'Data Entry'!$B$3)</f>
        <v/>
      </c>
      <c r="D5" s="260"/>
      <c r="E5" s="557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63"/>
      <c r="AM5" s="263"/>
      <c r="AN5" s="263"/>
    </row>
    <row r="6" spans="1:42" s="264" customFormat="1" x14ac:dyDescent="0.2">
      <c r="B6" s="260" t="s">
        <v>325</v>
      </c>
      <c r="C6" s="184" t="str">
        <f>IF('Data Entry'!$B$4="","",+'Data Entry'!$B$4)</f>
        <v/>
      </c>
      <c r="D6" s="273" t="str">
        <f>+Utilization!D6</f>
        <v>THROUGH</v>
      </c>
      <c r="E6" s="184" t="str">
        <f>IF('Data Entry'!$B$5="","",+'Data Entry'!$B$5)</f>
        <v/>
      </c>
      <c r="H6" s="282" t="s">
        <v>490</v>
      </c>
      <c r="I6" s="193" t="str">
        <f>IF('Data Entry'!$B$8="--select--","",'Data Entry'!$B$8)</f>
        <v/>
      </c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63"/>
      <c r="AO6" s="263"/>
      <c r="AP6" s="263"/>
    </row>
    <row r="7" spans="1:42" s="264" customFormat="1" ht="13.5" thickBot="1" x14ac:dyDescent="0.25">
      <c r="A7" s="266"/>
      <c r="B7" s="266"/>
      <c r="C7" s="266"/>
      <c r="D7" s="266"/>
      <c r="E7" s="266"/>
      <c r="F7" s="266"/>
      <c r="G7" s="266"/>
      <c r="H7" s="266"/>
      <c r="I7" s="266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63"/>
      <c r="AO7" s="263"/>
      <c r="AP7" s="263"/>
    </row>
    <row r="8" spans="1:42" s="264" customFormat="1" x14ac:dyDescent="0.2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63"/>
      <c r="AO8" s="263"/>
      <c r="AP8" s="263"/>
    </row>
    <row r="9" spans="1:42" x14ac:dyDescent="0.2">
      <c r="B9" s="608" t="s">
        <v>493</v>
      </c>
      <c r="C9" s="608"/>
      <c r="D9" s="608"/>
      <c r="E9" s="608"/>
      <c r="F9" s="608"/>
      <c r="G9" s="608"/>
      <c r="H9" s="608"/>
      <c r="I9" s="608"/>
      <c r="J9" s="255"/>
      <c r="K9" s="255"/>
      <c r="L9" s="255"/>
      <c r="M9" s="255"/>
      <c r="N9" s="255"/>
      <c r="O9" s="255"/>
      <c r="P9" s="255"/>
      <c r="Q9" s="255"/>
      <c r="R9" s="255"/>
      <c r="S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</row>
    <row r="10" spans="1:42" x14ac:dyDescent="0.2">
      <c r="B10" s="263"/>
      <c r="C10" s="263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</row>
    <row r="11" spans="1:42" x14ac:dyDescent="0.2">
      <c r="B11" s="260" t="s">
        <v>468</v>
      </c>
      <c r="C11" s="263" t="s">
        <v>494</v>
      </c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</row>
    <row r="12" spans="1:42" ht="15" x14ac:dyDescent="0.25">
      <c r="B12" s="272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</row>
    <row r="13" spans="1:42" ht="15.95" customHeight="1" x14ac:dyDescent="0.2">
      <c r="B13" s="274"/>
      <c r="C13" s="371" t="s">
        <v>167</v>
      </c>
      <c r="D13" s="539"/>
      <c r="E13" s="364" t="s">
        <v>168</v>
      </c>
      <c r="F13" s="364" t="s">
        <v>171</v>
      </c>
      <c r="G13" s="364" t="s">
        <v>171</v>
      </c>
      <c r="H13" s="540"/>
      <c r="I13" s="540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</row>
    <row r="14" spans="1:42" x14ac:dyDescent="0.2">
      <c r="B14" s="274"/>
      <c r="C14" s="372" t="s">
        <v>169</v>
      </c>
      <c r="D14" s="372"/>
      <c r="E14" s="365" t="s">
        <v>170</v>
      </c>
      <c r="F14" s="365" t="s">
        <v>303</v>
      </c>
      <c r="G14" s="365" t="s">
        <v>303</v>
      </c>
      <c r="H14" s="541"/>
      <c r="I14" s="541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</row>
    <row r="15" spans="1:42" x14ac:dyDescent="0.2">
      <c r="B15" s="274"/>
      <c r="C15" s="372" t="s">
        <v>172</v>
      </c>
      <c r="D15" s="372" t="s">
        <v>483</v>
      </c>
      <c r="E15" s="365" t="s">
        <v>146</v>
      </c>
      <c r="F15" s="365" t="s">
        <v>142</v>
      </c>
      <c r="G15" s="365" t="s">
        <v>162</v>
      </c>
      <c r="H15" s="365" t="s">
        <v>142</v>
      </c>
      <c r="I15" s="365" t="s">
        <v>162</v>
      </c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</row>
    <row r="16" spans="1:42" x14ac:dyDescent="0.2">
      <c r="B16" s="48"/>
      <c r="C16" s="372" t="s">
        <v>173</v>
      </c>
      <c r="D16" s="372" t="s">
        <v>484</v>
      </c>
      <c r="E16" s="559" t="s">
        <v>174</v>
      </c>
      <c r="F16" s="365" t="s">
        <v>9</v>
      </c>
      <c r="G16" s="365" t="s">
        <v>9</v>
      </c>
      <c r="H16" s="365" t="s">
        <v>303</v>
      </c>
      <c r="I16" s="365" t="s">
        <v>303</v>
      </c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</row>
    <row r="17" spans="1:43" x14ac:dyDescent="0.2">
      <c r="B17" s="274"/>
      <c r="C17" s="372" t="s">
        <v>175</v>
      </c>
      <c r="D17" s="372" t="s">
        <v>485</v>
      </c>
      <c r="E17" s="559" t="s">
        <v>176</v>
      </c>
      <c r="F17" s="365" t="s">
        <v>145</v>
      </c>
      <c r="G17" s="365" t="s">
        <v>145</v>
      </c>
      <c r="H17" s="365" t="s">
        <v>347</v>
      </c>
      <c r="I17" s="365" t="s">
        <v>347</v>
      </c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</row>
    <row r="18" spans="1:43" x14ac:dyDescent="0.2">
      <c r="C18" s="415" t="s">
        <v>619</v>
      </c>
      <c r="D18" s="415" t="s">
        <v>609</v>
      </c>
      <c r="E18" s="558" t="s">
        <v>177</v>
      </c>
      <c r="F18" s="538"/>
      <c r="G18" s="538"/>
      <c r="H18" s="422" t="s">
        <v>334</v>
      </c>
      <c r="I18" s="422" t="s">
        <v>335</v>
      </c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</row>
    <row r="19" spans="1:43" ht="14.25" customHeight="1" x14ac:dyDescent="0.2">
      <c r="A19" s="420" t="s">
        <v>491</v>
      </c>
      <c r="B19" s="421" t="s">
        <v>144</v>
      </c>
      <c r="C19" s="415">
        <v>1</v>
      </c>
      <c r="D19" s="415">
        <v>2</v>
      </c>
      <c r="E19" s="558">
        <v>3</v>
      </c>
      <c r="F19" s="558">
        <v>4</v>
      </c>
      <c r="G19" s="558">
        <v>5</v>
      </c>
      <c r="H19" s="558">
        <v>6</v>
      </c>
      <c r="I19" s="558">
        <v>7</v>
      </c>
      <c r="J19" s="31"/>
      <c r="K19" s="31"/>
      <c r="L19" s="255"/>
      <c r="M19" s="255"/>
      <c r="N19" s="255"/>
      <c r="O19" s="255"/>
      <c r="P19" s="255"/>
      <c r="Q19" s="255"/>
      <c r="R19" s="255"/>
      <c r="S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</row>
    <row r="20" spans="1:43" x14ac:dyDescent="0.2">
      <c r="A20" s="565">
        <f>'Exhibit L'!A20</f>
        <v>30</v>
      </c>
      <c r="B20" s="566" t="str">
        <f>'Exhibit L'!B20</f>
        <v>Adults &amp; Pediatrics</v>
      </c>
      <c r="C20" s="435">
        <f>'Exhibit L'!C20</f>
        <v>0</v>
      </c>
      <c r="D20" s="333">
        <f>'Exhibit L'!D20</f>
        <v>0</v>
      </c>
      <c r="E20" s="436">
        <f>'Exhibit L'!E20</f>
        <v>0</v>
      </c>
      <c r="F20" s="414">
        <v>0</v>
      </c>
      <c r="G20" s="414">
        <v>0</v>
      </c>
      <c r="H20" s="435">
        <f>ROUND(E20*F20,0)</f>
        <v>0</v>
      </c>
      <c r="I20" s="435">
        <f>ROUND(E20*G20,0)</f>
        <v>0</v>
      </c>
      <c r="J20" s="567" t="str">
        <f>IF(('Exhibit L'!F20+'Exhibit L'!G20+'Exhibit L (2)'!F20+'Exhibit L (2)'!G20)&gt;'Exhibit L'!D20,"MaineCare charges greater than total revenue on Exhibit O","")</f>
        <v/>
      </c>
      <c r="K20" s="257"/>
      <c r="Q20" s="255"/>
      <c r="R20" s="255"/>
      <c r="S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Q20" s="255"/>
    </row>
    <row r="21" spans="1:43" x14ac:dyDescent="0.2">
      <c r="A21" s="565">
        <f>'Exhibit L'!A21</f>
        <v>31</v>
      </c>
      <c r="B21" s="566" t="str">
        <f>'Exhibit L'!B21</f>
        <v>Intensive Care Unit</v>
      </c>
      <c r="C21" s="435">
        <f>'Exhibit L'!C21</f>
        <v>0</v>
      </c>
      <c r="D21" s="333">
        <f>'Exhibit L'!D21</f>
        <v>0</v>
      </c>
      <c r="E21" s="436">
        <f>'Exhibit L'!E21</f>
        <v>0</v>
      </c>
      <c r="F21" s="332">
        <v>0</v>
      </c>
      <c r="G21" s="332">
        <v>0</v>
      </c>
      <c r="H21" s="333">
        <f t="shared" ref="H21:H79" si="0">ROUND(E21*F21,0)</f>
        <v>0</v>
      </c>
      <c r="I21" s="333">
        <f t="shared" ref="I21:I79" si="1">ROUND(E21*G21,0)</f>
        <v>0</v>
      </c>
      <c r="J21" s="567" t="str">
        <f>IF(('Exhibit L'!F21+'Exhibit L'!G21+'Exhibit L (2)'!F21+'Exhibit L (2)'!G21)&gt;'Exhibit L'!D21,"MaineCare charges greater than total revenue on Exhibit O","")</f>
        <v/>
      </c>
      <c r="K21" s="257"/>
      <c r="Q21" s="255"/>
      <c r="R21" s="255"/>
      <c r="S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Q21" s="255"/>
    </row>
    <row r="22" spans="1:43" x14ac:dyDescent="0.2">
      <c r="A22" s="565">
        <f>'Exhibit L'!A22</f>
        <v>31.01</v>
      </c>
      <c r="B22" s="566" t="str">
        <f>'Exhibit L'!B22</f>
        <v>Neonatal Intensive Care</v>
      </c>
      <c r="C22" s="435">
        <f>'Exhibit L'!C22</f>
        <v>0</v>
      </c>
      <c r="D22" s="333">
        <f>'Exhibit L'!D22</f>
        <v>0</v>
      </c>
      <c r="E22" s="436">
        <f>'Exhibit L'!E22</f>
        <v>0</v>
      </c>
      <c r="F22" s="332">
        <v>0</v>
      </c>
      <c r="G22" s="332">
        <v>0</v>
      </c>
      <c r="H22" s="333">
        <f t="shared" si="0"/>
        <v>0</v>
      </c>
      <c r="I22" s="333">
        <f t="shared" si="1"/>
        <v>0</v>
      </c>
      <c r="J22" s="567" t="str">
        <f>IF(('Exhibit L'!F22+'Exhibit L'!G22+'Exhibit L (2)'!F22+'Exhibit L (2)'!G22)&gt;'Exhibit L'!D22,"MaineCare charges greater than total revenue on Exhibit O","")</f>
        <v/>
      </c>
      <c r="K22" s="257"/>
      <c r="Q22" s="255"/>
      <c r="R22" s="255"/>
      <c r="S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Q22" s="255"/>
    </row>
    <row r="23" spans="1:43" x14ac:dyDescent="0.2">
      <c r="A23" s="565">
        <f>'Exhibit L'!A23</f>
        <v>40</v>
      </c>
      <c r="B23" s="566" t="str">
        <f>'Exhibit L'!B23</f>
        <v>Subprovider - IPF</v>
      </c>
      <c r="C23" s="435">
        <f>'Exhibit L'!C23</f>
        <v>0</v>
      </c>
      <c r="D23" s="333">
        <f>'Exhibit L'!D23</f>
        <v>0</v>
      </c>
      <c r="E23" s="436">
        <f>'Exhibit L'!E23</f>
        <v>0</v>
      </c>
      <c r="F23" s="332">
        <v>0</v>
      </c>
      <c r="G23" s="332">
        <v>0</v>
      </c>
      <c r="H23" s="333">
        <f t="shared" si="0"/>
        <v>0</v>
      </c>
      <c r="I23" s="333">
        <f t="shared" si="1"/>
        <v>0</v>
      </c>
      <c r="J23" s="567" t="str">
        <f>IF(('Exhibit L'!F23+'Exhibit L'!G23+'Exhibit L (2)'!F23+'Exhibit L (2)'!G23)&gt;'Exhibit L'!D23,"MaineCare charges greater than total revenue on Exhibit O","")</f>
        <v/>
      </c>
      <c r="K23" s="257"/>
      <c r="Q23" s="255"/>
      <c r="R23" s="255"/>
      <c r="S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Q23" s="255"/>
    </row>
    <row r="24" spans="1:43" x14ac:dyDescent="0.2">
      <c r="A24" s="565">
        <f>'Exhibit L'!A24</f>
        <v>41</v>
      </c>
      <c r="B24" s="566" t="str">
        <f>'Exhibit L'!B24</f>
        <v>Subprovider - IRF</v>
      </c>
      <c r="C24" s="435">
        <f>'Exhibit L'!C24</f>
        <v>0</v>
      </c>
      <c r="D24" s="333">
        <f>'Exhibit L'!D24</f>
        <v>0</v>
      </c>
      <c r="E24" s="436">
        <f>'Exhibit L'!E24</f>
        <v>0</v>
      </c>
      <c r="F24" s="332">
        <v>0</v>
      </c>
      <c r="G24" s="332">
        <v>0</v>
      </c>
      <c r="H24" s="333">
        <f t="shared" si="0"/>
        <v>0</v>
      </c>
      <c r="I24" s="333">
        <f t="shared" si="1"/>
        <v>0</v>
      </c>
      <c r="J24" s="567" t="str">
        <f>IF(('Exhibit L'!F24+'Exhibit L'!G24+'Exhibit L (2)'!F24+'Exhibit L (2)'!G24)&gt;'Exhibit L'!D24,"MaineCare charges greater than total revenue on Exhibit O","")</f>
        <v/>
      </c>
      <c r="K24" s="257"/>
      <c r="Q24" s="255"/>
      <c r="R24" s="255"/>
      <c r="S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Q24" s="255"/>
    </row>
    <row r="25" spans="1:43" x14ac:dyDescent="0.2">
      <c r="A25" s="565">
        <f>'Exhibit L'!A25</f>
        <v>43</v>
      </c>
      <c r="B25" s="566" t="str">
        <f>'Exhibit L'!B25</f>
        <v>Nursery</v>
      </c>
      <c r="C25" s="435">
        <f>'Exhibit L'!C25</f>
        <v>0</v>
      </c>
      <c r="D25" s="333">
        <f>'Exhibit L'!D25</f>
        <v>0</v>
      </c>
      <c r="E25" s="436">
        <f>'Exhibit L'!E25</f>
        <v>0</v>
      </c>
      <c r="F25" s="332">
        <v>0</v>
      </c>
      <c r="G25" s="332">
        <v>0</v>
      </c>
      <c r="H25" s="333">
        <f t="shared" si="0"/>
        <v>0</v>
      </c>
      <c r="I25" s="333">
        <f t="shared" si="1"/>
        <v>0</v>
      </c>
      <c r="J25" s="567" t="str">
        <f>IF(('Exhibit L'!F25+'Exhibit L'!G25+'Exhibit L (2)'!F25+'Exhibit L (2)'!G25)&gt;'Exhibit L'!D25,"MaineCare charges greater than total revenue on Exhibit O","")</f>
        <v/>
      </c>
      <c r="K25" s="257"/>
      <c r="Q25" s="255"/>
      <c r="R25" s="255"/>
      <c r="S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Q25" s="255"/>
    </row>
    <row r="26" spans="1:43" x14ac:dyDescent="0.2">
      <c r="A26" s="565">
        <f>'Exhibit L'!A26</f>
        <v>50</v>
      </c>
      <c r="B26" s="566" t="str">
        <f>'Exhibit L'!B26</f>
        <v>Operating Room</v>
      </c>
      <c r="C26" s="435">
        <f>'Exhibit L'!C26</f>
        <v>0</v>
      </c>
      <c r="D26" s="333">
        <f>'Exhibit L'!D26</f>
        <v>0</v>
      </c>
      <c r="E26" s="436">
        <f>'Exhibit L'!E26</f>
        <v>0</v>
      </c>
      <c r="F26" s="332">
        <v>0</v>
      </c>
      <c r="G26" s="332">
        <v>0</v>
      </c>
      <c r="H26" s="333">
        <f t="shared" si="0"/>
        <v>0</v>
      </c>
      <c r="I26" s="333">
        <f t="shared" si="1"/>
        <v>0</v>
      </c>
      <c r="J26" s="567" t="str">
        <f>IF(('Exhibit L'!F26+'Exhibit L'!G26+'Exhibit L (2)'!F26+'Exhibit L (2)'!G26)&gt;'Exhibit L'!D26,"MaineCare charges greater than total revenue on Exhibit O","")</f>
        <v/>
      </c>
      <c r="K26" s="286"/>
      <c r="Q26" s="255"/>
      <c r="R26" s="255"/>
      <c r="S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Q26" s="255"/>
    </row>
    <row r="27" spans="1:43" x14ac:dyDescent="0.2">
      <c r="A27" s="565">
        <f>'Exhibit L'!A27</f>
        <v>51</v>
      </c>
      <c r="B27" s="566" t="str">
        <f>'Exhibit L'!B27</f>
        <v>Recovery Room</v>
      </c>
      <c r="C27" s="435">
        <f>'Exhibit L'!C27</f>
        <v>0</v>
      </c>
      <c r="D27" s="333">
        <f>'Exhibit L'!D27</f>
        <v>0</v>
      </c>
      <c r="E27" s="436">
        <f>'Exhibit L'!E27</f>
        <v>0</v>
      </c>
      <c r="F27" s="332">
        <v>0</v>
      </c>
      <c r="G27" s="332">
        <v>0</v>
      </c>
      <c r="H27" s="333">
        <f t="shared" si="0"/>
        <v>0</v>
      </c>
      <c r="I27" s="333">
        <f t="shared" si="1"/>
        <v>0</v>
      </c>
      <c r="J27" s="567" t="str">
        <f>IF(('Exhibit L'!F27+'Exhibit L'!G27+'Exhibit L (2)'!F27+'Exhibit L (2)'!G27)&gt;'Exhibit L'!D27,"MaineCare charges greater than total revenue on Exhibit O","")</f>
        <v/>
      </c>
      <c r="K27" s="286"/>
      <c r="Q27" s="255"/>
      <c r="R27" s="255"/>
      <c r="S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Q27" s="255"/>
    </row>
    <row r="28" spans="1:43" x14ac:dyDescent="0.2">
      <c r="A28" s="565">
        <f>'Exhibit L'!A28</f>
        <v>52</v>
      </c>
      <c r="B28" s="566" t="str">
        <f>'Exhibit L'!B28</f>
        <v>Delivery &amp; Labor</v>
      </c>
      <c r="C28" s="435">
        <f>'Exhibit L'!C28</f>
        <v>0</v>
      </c>
      <c r="D28" s="333">
        <f>'Exhibit L'!D28</f>
        <v>0</v>
      </c>
      <c r="E28" s="436">
        <f>'Exhibit L'!E28</f>
        <v>0</v>
      </c>
      <c r="F28" s="332">
        <v>0</v>
      </c>
      <c r="G28" s="332">
        <v>0</v>
      </c>
      <c r="H28" s="333">
        <f t="shared" si="0"/>
        <v>0</v>
      </c>
      <c r="I28" s="333">
        <f t="shared" si="1"/>
        <v>0</v>
      </c>
      <c r="J28" s="567" t="str">
        <f>IF(('Exhibit L'!F28+'Exhibit L'!G28+'Exhibit L (2)'!F28+'Exhibit L (2)'!G28)&gt;'Exhibit L'!D28,"MaineCare charges greater than total revenue on Exhibit O","")</f>
        <v/>
      </c>
      <c r="K28" s="286"/>
      <c r="Q28" s="255"/>
      <c r="R28" s="255"/>
      <c r="S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Q28" s="255"/>
    </row>
    <row r="29" spans="1:43" x14ac:dyDescent="0.2">
      <c r="A29" s="565">
        <f>'Exhibit L'!A29</f>
        <v>53</v>
      </c>
      <c r="B29" s="566" t="str">
        <f>'Exhibit L'!B29</f>
        <v>Anesthesia</v>
      </c>
      <c r="C29" s="435">
        <f>'Exhibit L'!C29</f>
        <v>0</v>
      </c>
      <c r="D29" s="333">
        <f>'Exhibit L'!D29</f>
        <v>0</v>
      </c>
      <c r="E29" s="436">
        <f>'Exhibit L'!E29</f>
        <v>0</v>
      </c>
      <c r="F29" s="332">
        <v>0</v>
      </c>
      <c r="G29" s="332">
        <v>0</v>
      </c>
      <c r="H29" s="333">
        <f t="shared" si="0"/>
        <v>0</v>
      </c>
      <c r="I29" s="333">
        <f t="shared" si="1"/>
        <v>0</v>
      </c>
      <c r="J29" s="567" t="str">
        <f>IF(('Exhibit L'!F29+'Exhibit L'!G29+'Exhibit L (2)'!F29+'Exhibit L (2)'!G29)&gt;'Exhibit L'!D29,"MaineCare charges greater than total revenue on Exhibit O","")</f>
        <v/>
      </c>
      <c r="K29" s="286"/>
      <c r="Q29" s="255"/>
      <c r="R29" s="255"/>
      <c r="S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Q29" s="255"/>
    </row>
    <row r="30" spans="1:43" x14ac:dyDescent="0.2">
      <c r="A30" s="565">
        <f>'Exhibit L'!A30</f>
        <v>54</v>
      </c>
      <c r="B30" s="566" t="str">
        <f>'Exhibit L'!B30</f>
        <v>Radiology-Diagnostic</v>
      </c>
      <c r="C30" s="435">
        <f>'Exhibit L'!C30</f>
        <v>0</v>
      </c>
      <c r="D30" s="333">
        <f>'Exhibit L'!D30</f>
        <v>0</v>
      </c>
      <c r="E30" s="436">
        <f>'Exhibit L'!E30</f>
        <v>0</v>
      </c>
      <c r="F30" s="332">
        <v>0</v>
      </c>
      <c r="G30" s="332">
        <v>0</v>
      </c>
      <c r="H30" s="333">
        <f t="shared" si="0"/>
        <v>0</v>
      </c>
      <c r="I30" s="333">
        <f t="shared" si="1"/>
        <v>0</v>
      </c>
      <c r="J30" s="567" t="str">
        <f>IF(('Exhibit L'!F30+'Exhibit L'!G30+'Exhibit L (2)'!F30+'Exhibit L (2)'!G30)&gt;'Exhibit L'!D30,"MaineCare charges greater than total revenue on Exhibit O","")</f>
        <v/>
      </c>
      <c r="K30" s="286"/>
      <c r="Q30" s="255"/>
      <c r="R30" s="255"/>
      <c r="S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Q30" s="255"/>
    </row>
    <row r="31" spans="1:43" x14ac:dyDescent="0.2">
      <c r="A31" s="565">
        <f>'Exhibit L'!A31</f>
        <v>57</v>
      </c>
      <c r="B31" s="566" t="str">
        <f>'Exhibit L'!B31</f>
        <v>CT Scan</v>
      </c>
      <c r="C31" s="435">
        <f>'Exhibit L'!C31</f>
        <v>0</v>
      </c>
      <c r="D31" s="333">
        <f>'Exhibit L'!D31</f>
        <v>0</v>
      </c>
      <c r="E31" s="436">
        <f>'Exhibit L'!E31</f>
        <v>0</v>
      </c>
      <c r="F31" s="332">
        <v>0</v>
      </c>
      <c r="G31" s="332">
        <v>0</v>
      </c>
      <c r="H31" s="333">
        <f t="shared" si="0"/>
        <v>0</v>
      </c>
      <c r="I31" s="333">
        <f t="shared" si="1"/>
        <v>0</v>
      </c>
      <c r="J31" s="567" t="str">
        <f>IF(('Exhibit L'!F31+'Exhibit L'!G31+'Exhibit L (2)'!F31+'Exhibit L (2)'!G31)&gt;'Exhibit L'!D31,"MaineCare charges greater than total revenue on Exhibit O","")</f>
        <v/>
      </c>
      <c r="K31" s="286"/>
      <c r="Q31" s="255"/>
      <c r="R31" s="255"/>
      <c r="S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Q31" s="255"/>
    </row>
    <row r="32" spans="1:43" x14ac:dyDescent="0.2">
      <c r="A32" s="565">
        <f>'Exhibit L'!A32</f>
        <v>58</v>
      </c>
      <c r="B32" s="566" t="str">
        <f>'Exhibit L'!B32</f>
        <v>MRI</v>
      </c>
      <c r="C32" s="435">
        <f>'Exhibit L'!C32</f>
        <v>0</v>
      </c>
      <c r="D32" s="333">
        <f>'Exhibit L'!D32</f>
        <v>0</v>
      </c>
      <c r="E32" s="436">
        <f>'Exhibit L'!E32</f>
        <v>0</v>
      </c>
      <c r="F32" s="332">
        <v>0</v>
      </c>
      <c r="G32" s="332">
        <v>0</v>
      </c>
      <c r="H32" s="333">
        <f t="shared" si="0"/>
        <v>0</v>
      </c>
      <c r="I32" s="333">
        <f t="shared" si="1"/>
        <v>0</v>
      </c>
      <c r="J32" s="567" t="str">
        <f>IF(('Exhibit L'!F32+'Exhibit L'!G32+'Exhibit L (2)'!F32+'Exhibit L (2)'!G32)&gt;'Exhibit L'!D32,"MaineCare charges greater than total revenue on Exhibit O","")</f>
        <v/>
      </c>
      <c r="K32" s="255"/>
      <c r="Q32" s="255"/>
      <c r="R32" s="255"/>
      <c r="S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Q32" s="255"/>
    </row>
    <row r="33" spans="1:43" x14ac:dyDescent="0.2">
      <c r="A33" s="565">
        <f>'Exhibit L'!A33</f>
        <v>59</v>
      </c>
      <c r="B33" s="566" t="str">
        <f>'Exhibit L'!B33</f>
        <v>Cardiac Cath</v>
      </c>
      <c r="C33" s="435">
        <f>'Exhibit L'!C33</f>
        <v>0</v>
      </c>
      <c r="D33" s="333">
        <f>'Exhibit L'!D33</f>
        <v>0</v>
      </c>
      <c r="E33" s="436">
        <f>'Exhibit L'!E33</f>
        <v>0</v>
      </c>
      <c r="F33" s="332">
        <v>0</v>
      </c>
      <c r="G33" s="332">
        <v>0</v>
      </c>
      <c r="H33" s="333">
        <f t="shared" si="0"/>
        <v>0</v>
      </c>
      <c r="I33" s="333">
        <f t="shared" si="1"/>
        <v>0</v>
      </c>
      <c r="J33" s="567" t="str">
        <f>IF(('Exhibit L'!F33+'Exhibit L'!G33+'Exhibit L (2)'!F33+'Exhibit L (2)'!G33)&gt;'Exhibit L'!D33,"MaineCare charges greater than total revenue on Exhibit O","")</f>
        <v/>
      </c>
      <c r="K33" s="255"/>
      <c r="Q33" s="255"/>
      <c r="R33" s="255"/>
      <c r="S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Q33" s="255"/>
    </row>
    <row r="34" spans="1:43" x14ac:dyDescent="0.2">
      <c r="A34" s="565">
        <f>'Exhibit L'!A34</f>
        <v>60</v>
      </c>
      <c r="B34" s="566" t="str">
        <f>'Exhibit L'!B34</f>
        <v>Laboratory</v>
      </c>
      <c r="C34" s="435">
        <f>'Exhibit L'!C34</f>
        <v>0</v>
      </c>
      <c r="D34" s="333">
        <f>'Exhibit L'!D34</f>
        <v>0</v>
      </c>
      <c r="E34" s="436">
        <f>'Exhibit L'!E34</f>
        <v>0</v>
      </c>
      <c r="F34" s="332">
        <v>0</v>
      </c>
      <c r="G34" s="332">
        <v>0</v>
      </c>
      <c r="H34" s="333">
        <f t="shared" si="0"/>
        <v>0</v>
      </c>
      <c r="I34" s="333">
        <f t="shared" si="1"/>
        <v>0</v>
      </c>
      <c r="J34" s="567" t="str">
        <f>IF(('Exhibit L'!F34+'Exhibit L'!G34+'Exhibit L (2)'!F34+'Exhibit L (2)'!G34)&gt;'Exhibit L'!D34,"MaineCare charges greater than total revenue on Exhibit O","")</f>
        <v/>
      </c>
      <c r="K34" s="255"/>
      <c r="Q34" s="255"/>
      <c r="R34" s="255"/>
      <c r="S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Q34" s="255"/>
    </row>
    <row r="35" spans="1:43" x14ac:dyDescent="0.2">
      <c r="A35" s="565">
        <f>'Exhibit L'!A35</f>
        <v>62</v>
      </c>
      <c r="B35" s="566" t="str">
        <f>'Exhibit L'!B35</f>
        <v>Whole Blood &amp; Packed Red Blood Cell</v>
      </c>
      <c r="C35" s="435">
        <f>'Exhibit L'!C35</f>
        <v>0</v>
      </c>
      <c r="D35" s="333">
        <f>'Exhibit L'!D35</f>
        <v>0</v>
      </c>
      <c r="E35" s="436">
        <f>'Exhibit L'!E35</f>
        <v>0</v>
      </c>
      <c r="F35" s="332">
        <v>0</v>
      </c>
      <c r="G35" s="332">
        <v>0</v>
      </c>
      <c r="H35" s="333">
        <f t="shared" si="0"/>
        <v>0</v>
      </c>
      <c r="I35" s="333">
        <f t="shared" si="1"/>
        <v>0</v>
      </c>
      <c r="J35" s="567" t="str">
        <f>IF(('Exhibit L'!F35+'Exhibit L'!G35+'Exhibit L (2)'!F35+'Exhibit L (2)'!G35)&gt;'Exhibit L'!D35,"MaineCare charges greater than total revenue on Exhibit O","")</f>
        <v/>
      </c>
      <c r="K35" s="255"/>
      <c r="Q35" s="255"/>
      <c r="R35" s="255"/>
      <c r="S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Q35" s="255"/>
    </row>
    <row r="36" spans="1:43" x14ac:dyDescent="0.2">
      <c r="A36" s="565">
        <f>'Exhibit L'!A36</f>
        <v>65</v>
      </c>
      <c r="B36" s="566" t="str">
        <f>'Exhibit L'!B36</f>
        <v>Respiratory Therapy</v>
      </c>
      <c r="C36" s="435">
        <f>'Exhibit L'!C36</f>
        <v>0</v>
      </c>
      <c r="D36" s="333">
        <f>'Exhibit L'!D36</f>
        <v>0</v>
      </c>
      <c r="E36" s="436">
        <f>'Exhibit L'!E36</f>
        <v>0</v>
      </c>
      <c r="F36" s="332">
        <v>0</v>
      </c>
      <c r="G36" s="332">
        <v>0</v>
      </c>
      <c r="H36" s="333">
        <f t="shared" si="0"/>
        <v>0</v>
      </c>
      <c r="I36" s="333">
        <f t="shared" si="1"/>
        <v>0</v>
      </c>
      <c r="J36" s="567" t="str">
        <f>IF(('Exhibit L'!F36+'Exhibit L'!G36+'Exhibit L (2)'!F36+'Exhibit L (2)'!G36)&gt;'Exhibit L'!D36,"MaineCare charges greater than total revenue on Exhibit O","")</f>
        <v/>
      </c>
      <c r="K36" s="255"/>
      <c r="Q36" s="255"/>
      <c r="R36" s="255"/>
      <c r="S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Q36" s="255"/>
    </row>
    <row r="37" spans="1:43" x14ac:dyDescent="0.2">
      <c r="A37" s="565">
        <f>'Exhibit L'!A37</f>
        <v>66</v>
      </c>
      <c r="B37" s="566" t="str">
        <f>'Exhibit L'!B37</f>
        <v>Physical Therapy</v>
      </c>
      <c r="C37" s="435">
        <f>'Exhibit L'!C37</f>
        <v>0</v>
      </c>
      <c r="D37" s="333">
        <f>'Exhibit L'!D37</f>
        <v>0</v>
      </c>
      <c r="E37" s="436">
        <f>'Exhibit L'!E37</f>
        <v>0</v>
      </c>
      <c r="F37" s="332">
        <v>0</v>
      </c>
      <c r="G37" s="332">
        <v>0</v>
      </c>
      <c r="H37" s="333">
        <f t="shared" si="0"/>
        <v>0</v>
      </c>
      <c r="I37" s="333">
        <f t="shared" si="1"/>
        <v>0</v>
      </c>
      <c r="J37" s="567" t="str">
        <f>IF(('Exhibit L'!F37+'Exhibit L'!G37+'Exhibit L (2)'!F37+'Exhibit L (2)'!G37)&gt;'Exhibit L'!D37,"MaineCare charges greater than total revenue on Exhibit O","")</f>
        <v/>
      </c>
      <c r="K37" s="286"/>
      <c r="Q37" s="255"/>
      <c r="R37" s="255"/>
      <c r="S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Q37" s="255"/>
    </row>
    <row r="38" spans="1:43" x14ac:dyDescent="0.2">
      <c r="A38" s="565">
        <f>'Exhibit L'!A38</f>
        <v>67</v>
      </c>
      <c r="B38" s="566" t="str">
        <f>'Exhibit L'!B38</f>
        <v>Occupational Therapy</v>
      </c>
      <c r="C38" s="435">
        <f>'Exhibit L'!C38</f>
        <v>0</v>
      </c>
      <c r="D38" s="333">
        <f>'Exhibit L'!D38</f>
        <v>0</v>
      </c>
      <c r="E38" s="436">
        <f>'Exhibit L'!E38</f>
        <v>0</v>
      </c>
      <c r="F38" s="332">
        <v>0</v>
      </c>
      <c r="G38" s="332">
        <v>0</v>
      </c>
      <c r="H38" s="333">
        <f t="shared" si="0"/>
        <v>0</v>
      </c>
      <c r="I38" s="333">
        <f t="shared" si="1"/>
        <v>0</v>
      </c>
      <c r="J38" s="567" t="str">
        <f>IF(('Exhibit L'!F38+'Exhibit L'!G38+'Exhibit L (2)'!F38+'Exhibit L (2)'!G38)&gt;'Exhibit L'!D38,"MaineCare charges greater than total revenue on Exhibit O","")</f>
        <v/>
      </c>
      <c r="K38" s="286"/>
      <c r="Q38" s="255"/>
      <c r="R38" s="255"/>
      <c r="S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Q38" s="255"/>
    </row>
    <row r="39" spans="1:43" x14ac:dyDescent="0.2">
      <c r="A39" s="565">
        <f>'Exhibit L'!A39</f>
        <v>68</v>
      </c>
      <c r="B39" s="566" t="str">
        <f>'Exhibit L'!B39</f>
        <v>Speech Therapy</v>
      </c>
      <c r="C39" s="435">
        <f>'Exhibit L'!C39</f>
        <v>0</v>
      </c>
      <c r="D39" s="333">
        <f>'Exhibit L'!D39</f>
        <v>0</v>
      </c>
      <c r="E39" s="436">
        <f>'Exhibit L'!E39</f>
        <v>0</v>
      </c>
      <c r="F39" s="332">
        <v>0</v>
      </c>
      <c r="G39" s="332">
        <v>0</v>
      </c>
      <c r="H39" s="333">
        <f t="shared" si="0"/>
        <v>0</v>
      </c>
      <c r="I39" s="333">
        <f t="shared" si="1"/>
        <v>0</v>
      </c>
      <c r="J39" s="567" t="str">
        <f>IF(('Exhibit L'!F39+'Exhibit L'!G39+'Exhibit L (2)'!F39+'Exhibit L (2)'!G39)&gt;'Exhibit L'!D39,"MaineCare charges greater than total revenue on Exhibit O","")</f>
        <v/>
      </c>
      <c r="K39" s="286"/>
      <c r="Q39" s="255"/>
      <c r="R39" s="255"/>
      <c r="S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Q39" s="255"/>
    </row>
    <row r="40" spans="1:43" x14ac:dyDescent="0.2">
      <c r="A40" s="565">
        <f>'Exhibit L'!A40</f>
        <v>69</v>
      </c>
      <c r="B40" s="566" t="str">
        <f>'Exhibit L'!B40</f>
        <v>Electrocardiology</v>
      </c>
      <c r="C40" s="435">
        <f>'Exhibit L'!C40</f>
        <v>0</v>
      </c>
      <c r="D40" s="333">
        <f>'Exhibit L'!D40</f>
        <v>0</v>
      </c>
      <c r="E40" s="436">
        <f>'Exhibit L'!E40</f>
        <v>0</v>
      </c>
      <c r="F40" s="332">
        <v>0</v>
      </c>
      <c r="G40" s="332">
        <v>0</v>
      </c>
      <c r="H40" s="333">
        <f t="shared" si="0"/>
        <v>0</v>
      </c>
      <c r="I40" s="333">
        <f t="shared" si="1"/>
        <v>0</v>
      </c>
      <c r="J40" s="567" t="str">
        <f>IF(('Exhibit L'!F40+'Exhibit L'!G40+'Exhibit L (2)'!F40+'Exhibit L (2)'!G40)&gt;'Exhibit L'!D40,"MaineCare charges greater than total revenue on Exhibit O","")</f>
        <v/>
      </c>
      <c r="K40" s="286"/>
      <c r="Q40" s="255"/>
      <c r="R40" s="255"/>
      <c r="S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Q40" s="255"/>
    </row>
    <row r="41" spans="1:43" x14ac:dyDescent="0.2">
      <c r="A41" s="565">
        <f>'Exhibit L'!A41</f>
        <v>70</v>
      </c>
      <c r="B41" s="566" t="str">
        <f>'Exhibit L'!B41</f>
        <v>Electroencephalography</v>
      </c>
      <c r="C41" s="435">
        <f>'Exhibit L'!C41</f>
        <v>0</v>
      </c>
      <c r="D41" s="333">
        <f>'Exhibit L'!D41</f>
        <v>0</v>
      </c>
      <c r="E41" s="436">
        <f>'Exhibit L'!E41</f>
        <v>0</v>
      </c>
      <c r="F41" s="332">
        <v>0</v>
      </c>
      <c r="G41" s="332">
        <v>0</v>
      </c>
      <c r="H41" s="333">
        <f t="shared" si="0"/>
        <v>0</v>
      </c>
      <c r="I41" s="333">
        <f t="shared" si="1"/>
        <v>0</v>
      </c>
      <c r="J41" s="567" t="str">
        <f>IF(('Exhibit L'!F41+'Exhibit L'!G41+'Exhibit L (2)'!F41+'Exhibit L (2)'!G41)&gt;'Exhibit L'!D41,"MaineCare charges greater than total revenue on Exhibit O","")</f>
        <v/>
      </c>
      <c r="K41" s="286"/>
      <c r="Q41" s="255"/>
      <c r="R41" s="255"/>
      <c r="S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Q41" s="255"/>
    </row>
    <row r="42" spans="1:43" x14ac:dyDescent="0.2">
      <c r="A42" s="565">
        <f>'Exhibit L'!A42</f>
        <v>90</v>
      </c>
      <c r="B42" s="566" t="str">
        <f>'Exhibit L'!B42</f>
        <v>Clinic</v>
      </c>
      <c r="C42" s="435">
        <f>'Exhibit L'!C42</f>
        <v>0</v>
      </c>
      <c r="D42" s="333">
        <f>'Exhibit L'!D42</f>
        <v>0</v>
      </c>
      <c r="E42" s="436">
        <f>'Exhibit L'!E42</f>
        <v>0</v>
      </c>
      <c r="F42" s="332">
        <v>0</v>
      </c>
      <c r="G42" s="332">
        <v>0</v>
      </c>
      <c r="H42" s="333">
        <f t="shared" si="0"/>
        <v>0</v>
      </c>
      <c r="I42" s="333">
        <f t="shared" si="1"/>
        <v>0</v>
      </c>
      <c r="J42" s="567" t="str">
        <f>IF(('Exhibit L'!F42+'Exhibit L'!G42+'Exhibit L (2)'!F42+'Exhibit L (2)'!G42)&gt;'Exhibit L'!D42,"MaineCare charges greater than total revenue on Exhibit O","")</f>
        <v/>
      </c>
      <c r="K42" s="286"/>
      <c r="Q42" s="255"/>
      <c r="R42" s="255"/>
      <c r="S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Q42" s="255"/>
    </row>
    <row r="43" spans="1:43" x14ac:dyDescent="0.2">
      <c r="A43" s="565">
        <f>'Exhibit L'!A43</f>
        <v>90.01</v>
      </c>
      <c r="B43" s="566" t="str">
        <f>'Exhibit L'!B43</f>
        <v>Other Clinic 1</v>
      </c>
      <c r="C43" s="435">
        <f>'Exhibit L'!C43</f>
        <v>0</v>
      </c>
      <c r="D43" s="333">
        <f>'Exhibit L'!D43</f>
        <v>0</v>
      </c>
      <c r="E43" s="436">
        <f>'Exhibit L'!E43</f>
        <v>0</v>
      </c>
      <c r="F43" s="332">
        <v>0</v>
      </c>
      <c r="G43" s="332">
        <v>0</v>
      </c>
      <c r="H43" s="333">
        <f t="shared" si="0"/>
        <v>0</v>
      </c>
      <c r="I43" s="333">
        <f t="shared" si="1"/>
        <v>0</v>
      </c>
      <c r="J43" s="567" t="str">
        <f>IF(('Exhibit L'!F43+'Exhibit L'!G43+'Exhibit L (2)'!F43+'Exhibit L (2)'!G43)&gt;'Exhibit L'!D43,"MaineCare charges greater than total revenue on Exhibit O","")</f>
        <v/>
      </c>
      <c r="K43" s="286"/>
      <c r="Q43" s="255"/>
      <c r="R43" s="255"/>
      <c r="S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Q43" s="255"/>
    </row>
    <row r="44" spans="1:43" x14ac:dyDescent="0.2">
      <c r="A44" s="565">
        <f>'Exhibit L'!A44</f>
        <v>90.02</v>
      </c>
      <c r="B44" s="566" t="str">
        <f>'Exhibit L'!B44</f>
        <v>Other Clinic 2</v>
      </c>
      <c r="C44" s="435">
        <f>'Exhibit L'!C44</f>
        <v>0</v>
      </c>
      <c r="D44" s="333">
        <f>'Exhibit L'!D44</f>
        <v>0</v>
      </c>
      <c r="E44" s="436">
        <f>'Exhibit L'!E44</f>
        <v>0</v>
      </c>
      <c r="F44" s="332">
        <v>0</v>
      </c>
      <c r="G44" s="332">
        <v>0</v>
      </c>
      <c r="H44" s="333">
        <f t="shared" si="0"/>
        <v>0</v>
      </c>
      <c r="I44" s="333">
        <f t="shared" si="1"/>
        <v>0</v>
      </c>
      <c r="J44" s="567" t="str">
        <f>IF(('Exhibit L'!F44+'Exhibit L'!G44+'Exhibit L (2)'!F44+'Exhibit L (2)'!G44)&gt;'Exhibit L'!D44,"MaineCare charges greater than total revenue on Exhibit O","")</f>
        <v/>
      </c>
      <c r="K44" s="286"/>
      <c r="Q44" s="255"/>
      <c r="R44" s="255"/>
      <c r="S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Q44" s="255"/>
    </row>
    <row r="45" spans="1:43" x14ac:dyDescent="0.2">
      <c r="A45" s="565">
        <f>'Exhibit L'!A45</f>
        <v>90.03</v>
      </c>
      <c r="B45" s="566" t="str">
        <f>'Exhibit L'!B45</f>
        <v>Other Clinic 3</v>
      </c>
      <c r="C45" s="435">
        <f>'Exhibit L'!C45</f>
        <v>0</v>
      </c>
      <c r="D45" s="333">
        <f>'Exhibit L'!D45</f>
        <v>0</v>
      </c>
      <c r="E45" s="436">
        <f>'Exhibit L'!E45</f>
        <v>0</v>
      </c>
      <c r="F45" s="332">
        <v>0</v>
      </c>
      <c r="G45" s="332">
        <v>0</v>
      </c>
      <c r="H45" s="333">
        <f t="shared" si="0"/>
        <v>0</v>
      </c>
      <c r="I45" s="333">
        <f t="shared" si="1"/>
        <v>0</v>
      </c>
      <c r="J45" s="567" t="str">
        <f>IF(('Exhibit L'!F45+'Exhibit L'!G45+'Exhibit L (2)'!F45+'Exhibit L (2)'!G45)&gt;'Exhibit L'!D45,"MaineCare charges greater than total revenue on Exhibit O","")</f>
        <v/>
      </c>
      <c r="K45" s="286"/>
      <c r="Q45" s="255"/>
      <c r="R45" s="255"/>
      <c r="S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Q45" s="255"/>
    </row>
    <row r="46" spans="1:43" x14ac:dyDescent="0.2">
      <c r="A46" s="565">
        <f>'Exhibit L'!A46</f>
        <v>90.04</v>
      </c>
      <c r="B46" s="566" t="str">
        <f>'Exhibit L'!B46</f>
        <v>Other Clinic 4</v>
      </c>
      <c r="C46" s="435">
        <f>'Exhibit L'!C46</f>
        <v>0</v>
      </c>
      <c r="D46" s="333">
        <f>'Exhibit L'!D46</f>
        <v>0</v>
      </c>
      <c r="E46" s="436">
        <f>'Exhibit L'!E46</f>
        <v>0</v>
      </c>
      <c r="F46" s="332">
        <v>0</v>
      </c>
      <c r="G46" s="332">
        <v>0</v>
      </c>
      <c r="H46" s="333">
        <f t="shared" si="0"/>
        <v>0</v>
      </c>
      <c r="I46" s="333">
        <f t="shared" si="1"/>
        <v>0</v>
      </c>
      <c r="J46" s="567" t="str">
        <f>IF(('Exhibit L'!F46+'Exhibit L'!G46+'Exhibit L (2)'!F46+'Exhibit L (2)'!G46)&gt;'Exhibit L'!D46,"MaineCare charges greater than total revenue on Exhibit O","")</f>
        <v/>
      </c>
      <c r="K46" s="286"/>
      <c r="Q46" s="255"/>
      <c r="R46" s="255"/>
      <c r="S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Q46" s="255"/>
    </row>
    <row r="47" spans="1:43" x14ac:dyDescent="0.2">
      <c r="A47" s="565">
        <f>'Exhibit L'!A47</f>
        <v>90.05</v>
      </c>
      <c r="B47" s="566" t="str">
        <f>'Exhibit L'!B47</f>
        <v>Other Clinic 5</v>
      </c>
      <c r="C47" s="435">
        <f>'Exhibit L'!C47</f>
        <v>0</v>
      </c>
      <c r="D47" s="333">
        <f>'Exhibit L'!D47</f>
        <v>0</v>
      </c>
      <c r="E47" s="436">
        <f>'Exhibit L'!E47</f>
        <v>0</v>
      </c>
      <c r="F47" s="332">
        <v>0</v>
      </c>
      <c r="G47" s="332">
        <v>0</v>
      </c>
      <c r="H47" s="333">
        <f t="shared" si="0"/>
        <v>0</v>
      </c>
      <c r="I47" s="333">
        <f t="shared" si="1"/>
        <v>0</v>
      </c>
      <c r="J47" s="567" t="str">
        <f>IF(('Exhibit L'!F47+'Exhibit L'!G47+'Exhibit L (2)'!F47+'Exhibit L (2)'!G47)&gt;'Exhibit L'!D47,"MaineCare charges greater than total revenue on Exhibit O","")</f>
        <v/>
      </c>
      <c r="K47" s="286"/>
      <c r="Q47" s="255"/>
      <c r="R47" s="255"/>
      <c r="S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Q47" s="255"/>
    </row>
    <row r="48" spans="1:43" x14ac:dyDescent="0.2">
      <c r="A48" s="565">
        <f>'Exhibit L'!A48</f>
        <v>90.06</v>
      </c>
      <c r="B48" s="566" t="str">
        <f>'Exhibit L'!B48</f>
        <v>Other Clinic 6</v>
      </c>
      <c r="C48" s="435">
        <f>'Exhibit L'!C48</f>
        <v>0</v>
      </c>
      <c r="D48" s="333">
        <f>'Exhibit L'!D48</f>
        <v>0</v>
      </c>
      <c r="E48" s="436">
        <f>'Exhibit L'!E48</f>
        <v>0</v>
      </c>
      <c r="F48" s="332">
        <v>0</v>
      </c>
      <c r="G48" s="332">
        <v>0</v>
      </c>
      <c r="H48" s="333">
        <f t="shared" si="0"/>
        <v>0</v>
      </c>
      <c r="I48" s="333">
        <f t="shared" si="1"/>
        <v>0</v>
      </c>
      <c r="J48" s="567" t="str">
        <f>IF(('Exhibit L'!F48+'Exhibit L'!G48+'Exhibit L (2)'!F48+'Exhibit L (2)'!G48)&gt;'Exhibit L'!D48,"MaineCare charges greater than total revenue on Exhibit O","")</f>
        <v/>
      </c>
      <c r="K48" s="286"/>
      <c r="Q48" s="255"/>
      <c r="R48" s="255"/>
      <c r="S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Q48" s="255"/>
    </row>
    <row r="49" spans="1:43" x14ac:dyDescent="0.2">
      <c r="A49" s="565">
        <f>'Exhibit L'!A49</f>
        <v>90.07</v>
      </c>
      <c r="B49" s="566" t="str">
        <f>'Exhibit L'!B49</f>
        <v>Other Clinic 7</v>
      </c>
      <c r="C49" s="435">
        <f>'Exhibit L'!C49</f>
        <v>0</v>
      </c>
      <c r="D49" s="333">
        <f>'Exhibit L'!D49</f>
        <v>0</v>
      </c>
      <c r="E49" s="436">
        <f>'Exhibit L'!E49</f>
        <v>0</v>
      </c>
      <c r="F49" s="332">
        <v>0</v>
      </c>
      <c r="G49" s="332">
        <v>0</v>
      </c>
      <c r="H49" s="333">
        <f t="shared" si="0"/>
        <v>0</v>
      </c>
      <c r="I49" s="333">
        <f t="shared" si="1"/>
        <v>0</v>
      </c>
      <c r="J49" s="567" t="str">
        <f>IF(('Exhibit L'!F49+'Exhibit L'!G49+'Exhibit L (2)'!F49+'Exhibit L (2)'!G49)&gt;'Exhibit L'!D49,"MaineCare charges greater than total revenue on Exhibit O","")</f>
        <v/>
      </c>
      <c r="K49" s="286"/>
      <c r="Q49" s="255"/>
      <c r="R49" s="255"/>
      <c r="S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Q49" s="255"/>
    </row>
    <row r="50" spans="1:43" x14ac:dyDescent="0.2">
      <c r="A50" s="565">
        <f>'Exhibit L'!A50</f>
        <v>90.08</v>
      </c>
      <c r="B50" s="566" t="str">
        <f>'Exhibit L'!B50</f>
        <v>Other Clinic 8</v>
      </c>
      <c r="C50" s="435">
        <f>'Exhibit L'!C50</f>
        <v>0</v>
      </c>
      <c r="D50" s="333">
        <f>'Exhibit L'!D50</f>
        <v>0</v>
      </c>
      <c r="E50" s="436">
        <f>'Exhibit L'!E50</f>
        <v>0</v>
      </c>
      <c r="F50" s="332">
        <v>0</v>
      </c>
      <c r="G50" s="332">
        <v>0</v>
      </c>
      <c r="H50" s="333">
        <f t="shared" si="0"/>
        <v>0</v>
      </c>
      <c r="I50" s="333">
        <f t="shared" si="1"/>
        <v>0</v>
      </c>
      <c r="J50" s="567" t="str">
        <f>IF(('Exhibit L'!F50+'Exhibit L'!G50+'Exhibit L (2)'!F50+'Exhibit L (2)'!G50)&gt;'Exhibit L'!D50,"MaineCare charges greater than total revenue on Exhibit O","")</f>
        <v/>
      </c>
      <c r="K50" s="286"/>
      <c r="Q50" s="255"/>
      <c r="R50" s="255"/>
      <c r="S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Q50" s="255"/>
    </row>
    <row r="51" spans="1:43" x14ac:dyDescent="0.2">
      <c r="A51" s="565">
        <f>'Exhibit L'!A51</f>
        <v>90.09</v>
      </c>
      <c r="B51" s="566" t="str">
        <f>'Exhibit L'!B51</f>
        <v>Other Clinic 9</v>
      </c>
      <c r="C51" s="435">
        <f>'Exhibit L'!C51</f>
        <v>0</v>
      </c>
      <c r="D51" s="333">
        <f>'Exhibit L'!D51</f>
        <v>0</v>
      </c>
      <c r="E51" s="436">
        <f>'Exhibit L'!E51</f>
        <v>0</v>
      </c>
      <c r="F51" s="332">
        <v>0</v>
      </c>
      <c r="G51" s="332">
        <v>0</v>
      </c>
      <c r="H51" s="333">
        <f t="shared" si="0"/>
        <v>0</v>
      </c>
      <c r="I51" s="333">
        <f t="shared" si="1"/>
        <v>0</v>
      </c>
      <c r="J51" s="567" t="str">
        <f>IF(('Exhibit L'!F51+'Exhibit L'!G51+'Exhibit L (2)'!F51+'Exhibit L (2)'!G51)&gt;'Exhibit L'!D51,"MaineCare charges greater than total revenue on Exhibit O","")</f>
        <v/>
      </c>
      <c r="K51" s="286"/>
      <c r="Q51" s="255"/>
      <c r="R51" s="255"/>
      <c r="S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Q51" s="255"/>
    </row>
    <row r="52" spans="1:43" x14ac:dyDescent="0.2">
      <c r="A52" s="565">
        <f>'Exhibit L'!A52</f>
        <v>90.1</v>
      </c>
      <c r="B52" s="566" t="str">
        <f>'Exhibit L'!B52</f>
        <v>Other Clinic 10</v>
      </c>
      <c r="C52" s="435">
        <f>'Exhibit L'!C52</f>
        <v>0</v>
      </c>
      <c r="D52" s="333">
        <f>'Exhibit L'!D52</f>
        <v>0</v>
      </c>
      <c r="E52" s="436">
        <f>'Exhibit L'!E52</f>
        <v>0</v>
      </c>
      <c r="F52" s="332">
        <v>0</v>
      </c>
      <c r="G52" s="332">
        <v>0</v>
      </c>
      <c r="H52" s="333">
        <f t="shared" si="0"/>
        <v>0</v>
      </c>
      <c r="I52" s="333">
        <f t="shared" si="1"/>
        <v>0</v>
      </c>
      <c r="J52" s="567" t="str">
        <f>IF(('Exhibit L'!F52+'Exhibit L'!G52+'Exhibit L (2)'!F52+'Exhibit L (2)'!G52)&gt;'Exhibit L'!D52,"MaineCare charges greater than total revenue on Exhibit O","")</f>
        <v/>
      </c>
      <c r="K52" s="286"/>
      <c r="Q52" s="255"/>
      <c r="R52" s="255"/>
      <c r="S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Q52" s="255"/>
    </row>
    <row r="53" spans="1:43" x14ac:dyDescent="0.2">
      <c r="A53" s="565">
        <f>'Exhibit L'!A53</f>
        <v>90.11</v>
      </c>
      <c r="B53" s="566" t="str">
        <f>'Exhibit L'!B53</f>
        <v>Other Clinic 11</v>
      </c>
      <c r="C53" s="435">
        <f>'Exhibit L'!C53</f>
        <v>0</v>
      </c>
      <c r="D53" s="333">
        <f>'Exhibit L'!D53</f>
        <v>0</v>
      </c>
      <c r="E53" s="436">
        <f>'Exhibit L'!E53</f>
        <v>0</v>
      </c>
      <c r="F53" s="332">
        <v>0</v>
      </c>
      <c r="G53" s="332">
        <v>0</v>
      </c>
      <c r="H53" s="333">
        <f t="shared" si="0"/>
        <v>0</v>
      </c>
      <c r="I53" s="333">
        <f t="shared" si="1"/>
        <v>0</v>
      </c>
      <c r="J53" s="567" t="str">
        <f>IF(('Exhibit L'!F53+'Exhibit L'!G53+'Exhibit L (2)'!F53+'Exhibit L (2)'!G53)&gt;'Exhibit L'!D53,"MaineCare charges greater than total revenue on Exhibit O","")</f>
        <v/>
      </c>
      <c r="K53" s="286"/>
      <c r="Q53" s="255"/>
      <c r="R53" s="255"/>
      <c r="S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Q53" s="255"/>
    </row>
    <row r="54" spans="1:43" x14ac:dyDescent="0.2">
      <c r="A54" s="565">
        <f>'Exhibit L'!A54</f>
        <v>90.12</v>
      </c>
      <c r="B54" s="566" t="str">
        <f>'Exhibit L'!B54</f>
        <v>Other Clinic 12</v>
      </c>
      <c r="C54" s="435">
        <f>'Exhibit L'!C54</f>
        <v>0</v>
      </c>
      <c r="D54" s="333">
        <f>'Exhibit L'!D54</f>
        <v>0</v>
      </c>
      <c r="E54" s="436">
        <f>'Exhibit L'!E54</f>
        <v>0</v>
      </c>
      <c r="F54" s="332">
        <v>0</v>
      </c>
      <c r="G54" s="332">
        <v>0</v>
      </c>
      <c r="H54" s="333">
        <f t="shared" si="0"/>
        <v>0</v>
      </c>
      <c r="I54" s="333">
        <f t="shared" si="1"/>
        <v>0</v>
      </c>
      <c r="J54" s="567" t="str">
        <f>IF(('Exhibit L'!F54+'Exhibit L'!G54+'Exhibit L (2)'!F54+'Exhibit L (2)'!G54)&gt;'Exhibit L'!D54,"MaineCare charges greater than total revenue on Exhibit O","")</f>
        <v/>
      </c>
      <c r="K54" s="286"/>
      <c r="Q54" s="255"/>
      <c r="R54" s="255"/>
      <c r="S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Q54" s="255"/>
    </row>
    <row r="55" spans="1:43" x14ac:dyDescent="0.2">
      <c r="A55" s="565">
        <f>'Exhibit L'!A55</f>
        <v>90.13</v>
      </c>
      <c r="B55" s="566" t="str">
        <f>'Exhibit L'!B55</f>
        <v>Other Clinic 13</v>
      </c>
      <c r="C55" s="435">
        <f>'Exhibit L'!C55</f>
        <v>0</v>
      </c>
      <c r="D55" s="333">
        <f>'Exhibit L'!D55</f>
        <v>0</v>
      </c>
      <c r="E55" s="436">
        <f>'Exhibit L'!E55</f>
        <v>0</v>
      </c>
      <c r="F55" s="332">
        <v>0</v>
      </c>
      <c r="G55" s="332">
        <v>0</v>
      </c>
      <c r="H55" s="333">
        <f t="shared" si="0"/>
        <v>0</v>
      </c>
      <c r="I55" s="333">
        <f t="shared" si="1"/>
        <v>0</v>
      </c>
      <c r="J55" s="567" t="str">
        <f>IF(('Exhibit L'!F55+'Exhibit L'!G55+'Exhibit L (2)'!F55+'Exhibit L (2)'!G55)&gt;'Exhibit L'!D55,"MaineCare charges greater than total revenue on Exhibit O","")</f>
        <v/>
      </c>
      <c r="K55" s="286"/>
      <c r="Q55" s="255"/>
      <c r="R55" s="255"/>
      <c r="S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Q55" s="255"/>
    </row>
    <row r="56" spans="1:43" x14ac:dyDescent="0.2">
      <c r="A56" s="565">
        <f>'Exhibit L'!A56</f>
        <v>90.14</v>
      </c>
      <c r="B56" s="566" t="str">
        <f>'Exhibit L'!B56</f>
        <v>Other Clinic 14</v>
      </c>
      <c r="C56" s="435">
        <f>'Exhibit L'!C56</f>
        <v>0</v>
      </c>
      <c r="D56" s="333">
        <f>'Exhibit L'!D56</f>
        <v>0</v>
      </c>
      <c r="E56" s="436">
        <f>'Exhibit L'!E56</f>
        <v>0</v>
      </c>
      <c r="F56" s="332">
        <v>0</v>
      </c>
      <c r="G56" s="332">
        <v>0</v>
      </c>
      <c r="H56" s="333">
        <f t="shared" si="0"/>
        <v>0</v>
      </c>
      <c r="I56" s="333">
        <f t="shared" si="1"/>
        <v>0</v>
      </c>
      <c r="J56" s="567" t="str">
        <f>IF(('Exhibit L'!F56+'Exhibit L'!G56+'Exhibit L (2)'!F56+'Exhibit L (2)'!G56)&gt;'Exhibit L'!D56,"MaineCare charges greater than total revenue on Exhibit O","")</f>
        <v/>
      </c>
      <c r="K56" s="286"/>
      <c r="Q56" s="255"/>
      <c r="R56" s="255"/>
      <c r="S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Q56" s="255"/>
    </row>
    <row r="57" spans="1:43" x14ac:dyDescent="0.2">
      <c r="A57" s="565">
        <f>'Exhibit L'!A57</f>
        <v>90.15</v>
      </c>
      <c r="B57" s="566" t="str">
        <f>'Exhibit L'!B57</f>
        <v>Other Clinic 15</v>
      </c>
      <c r="C57" s="435">
        <f>'Exhibit L'!C57</f>
        <v>0</v>
      </c>
      <c r="D57" s="333">
        <f>'Exhibit L'!D57</f>
        <v>0</v>
      </c>
      <c r="E57" s="436">
        <f>'Exhibit L'!E57</f>
        <v>0</v>
      </c>
      <c r="F57" s="332">
        <v>0</v>
      </c>
      <c r="G57" s="332">
        <v>0</v>
      </c>
      <c r="H57" s="333">
        <f t="shared" si="0"/>
        <v>0</v>
      </c>
      <c r="I57" s="333">
        <f t="shared" si="1"/>
        <v>0</v>
      </c>
      <c r="J57" s="567" t="str">
        <f>IF(('Exhibit L'!F57+'Exhibit L'!G57+'Exhibit L (2)'!F57+'Exhibit L (2)'!G57)&gt;'Exhibit L'!D57,"MaineCare charges greater than total revenue on Exhibit O","")</f>
        <v/>
      </c>
      <c r="K57" s="286"/>
      <c r="Q57" s="255"/>
      <c r="R57" s="255"/>
      <c r="S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Q57" s="255"/>
    </row>
    <row r="58" spans="1:43" x14ac:dyDescent="0.2">
      <c r="A58" s="565">
        <f>'Exhibit L'!A58</f>
        <v>90.16</v>
      </c>
      <c r="B58" s="566" t="str">
        <f>'Exhibit L'!B58</f>
        <v>Other Clinic 16</v>
      </c>
      <c r="C58" s="435">
        <f>'Exhibit L'!C58</f>
        <v>0</v>
      </c>
      <c r="D58" s="333">
        <f>'Exhibit L'!D58</f>
        <v>0</v>
      </c>
      <c r="E58" s="436">
        <f>'Exhibit L'!E58</f>
        <v>0</v>
      </c>
      <c r="F58" s="332">
        <v>0</v>
      </c>
      <c r="G58" s="332">
        <v>0</v>
      </c>
      <c r="H58" s="333">
        <f t="shared" si="0"/>
        <v>0</v>
      </c>
      <c r="I58" s="333">
        <f t="shared" si="1"/>
        <v>0</v>
      </c>
      <c r="J58" s="567" t="str">
        <f>IF(('Exhibit L'!F58+'Exhibit L'!G58+'Exhibit L (2)'!F58+'Exhibit L (2)'!G58)&gt;'Exhibit L'!D58,"MaineCare charges greater than total revenue on Exhibit O","")</f>
        <v/>
      </c>
      <c r="K58" s="286"/>
      <c r="Q58" s="255"/>
      <c r="R58" s="255"/>
      <c r="S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Q58" s="255"/>
    </row>
    <row r="59" spans="1:43" x14ac:dyDescent="0.2">
      <c r="A59" s="565">
        <f>'Exhibit L'!A59</f>
        <v>90.17</v>
      </c>
      <c r="B59" s="566" t="str">
        <f>'Exhibit L'!B59</f>
        <v>Other Clinic 17</v>
      </c>
      <c r="C59" s="435">
        <f>'Exhibit L'!C59</f>
        <v>0</v>
      </c>
      <c r="D59" s="333">
        <f>'Exhibit L'!D59</f>
        <v>0</v>
      </c>
      <c r="E59" s="436">
        <f>'Exhibit L'!E59</f>
        <v>0</v>
      </c>
      <c r="F59" s="332">
        <v>0</v>
      </c>
      <c r="G59" s="332">
        <v>0</v>
      </c>
      <c r="H59" s="333">
        <f t="shared" si="0"/>
        <v>0</v>
      </c>
      <c r="I59" s="333">
        <f t="shared" si="1"/>
        <v>0</v>
      </c>
      <c r="J59" s="567" t="str">
        <f>IF(('Exhibit L'!F59+'Exhibit L'!G59+'Exhibit L (2)'!F59+'Exhibit L (2)'!G59)&gt;'Exhibit L'!D59,"MaineCare charges greater than total revenue on Exhibit O","")</f>
        <v/>
      </c>
      <c r="K59" s="286"/>
      <c r="Q59" s="255"/>
      <c r="R59" s="255"/>
      <c r="S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Q59" s="255"/>
    </row>
    <row r="60" spans="1:43" x14ac:dyDescent="0.2">
      <c r="A60" s="565">
        <f>'Exhibit L'!A60</f>
        <v>90.18</v>
      </c>
      <c r="B60" s="566" t="str">
        <f>'Exhibit L'!B60</f>
        <v>Other Clinic 18</v>
      </c>
      <c r="C60" s="435">
        <f>'Exhibit L'!C60</f>
        <v>0</v>
      </c>
      <c r="D60" s="333">
        <f>'Exhibit L'!D60</f>
        <v>0</v>
      </c>
      <c r="E60" s="436">
        <f>'Exhibit L'!E60</f>
        <v>0</v>
      </c>
      <c r="F60" s="332">
        <v>0</v>
      </c>
      <c r="G60" s="332">
        <v>0</v>
      </c>
      <c r="H60" s="333">
        <f t="shared" si="0"/>
        <v>0</v>
      </c>
      <c r="I60" s="333">
        <f t="shared" si="1"/>
        <v>0</v>
      </c>
      <c r="J60" s="567" t="str">
        <f>IF(('Exhibit L'!F60+'Exhibit L'!G60+'Exhibit L (2)'!F60+'Exhibit L (2)'!G60)&gt;'Exhibit L'!D60,"MaineCare charges greater than total revenue on Exhibit O","")</f>
        <v/>
      </c>
      <c r="K60" s="286"/>
      <c r="Q60" s="255"/>
      <c r="R60" s="255"/>
      <c r="S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Q60" s="255"/>
    </row>
    <row r="61" spans="1:43" x14ac:dyDescent="0.2">
      <c r="A61" s="565">
        <f>'Exhibit L'!A61</f>
        <v>90.19</v>
      </c>
      <c r="B61" s="566" t="str">
        <f>'Exhibit L'!B61</f>
        <v>Other Clinic 19</v>
      </c>
      <c r="C61" s="435">
        <f>'Exhibit L'!C61</f>
        <v>0</v>
      </c>
      <c r="D61" s="333">
        <f>'Exhibit L'!D61</f>
        <v>0</v>
      </c>
      <c r="E61" s="436">
        <f>'Exhibit L'!E61</f>
        <v>0</v>
      </c>
      <c r="F61" s="332">
        <v>0</v>
      </c>
      <c r="G61" s="332">
        <v>0</v>
      </c>
      <c r="H61" s="333">
        <f t="shared" si="0"/>
        <v>0</v>
      </c>
      <c r="I61" s="333">
        <f t="shared" si="1"/>
        <v>0</v>
      </c>
      <c r="J61" s="567" t="str">
        <f>IF(('Exhibit L'!F61+'Exhibit L'!G61+'Exhibit L (2)'!F61+'Exhibit L (2)'!G61)&gt;'Exhibit L'!D61,"MaineCare charges greater than total revenue on Exhibit O","")</f>
        <v/>
      </c>
      <c r="K61" s="286"/>
      <c r="Q61" s="255"/>
      <c r="R61" s="255"/>
      <c r="S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Q61" s="255"/>
    </row>
    <row r="62" spans="1:43" x14ac:dyDescent="0.2">
      <c r="A62" s="565">
        <f>'Exhibit L'!A62</f>
        <v>90.2</v>
      </c>
      <c r="B62" s="566" t="str">
        <f>'Exhibit L'!B62</f>
        <v>Other Clinic 20</v>
      </c>
      <c r="C62" s="435">
        <f>'Exhibit L'!C62</f>
        <v>0</v>
      </c>
      <c r="D62" s="333">
        <f>'Exhibit L'!D62</f>
        <v>0</v>
      </c>
      <c r="E62" s="436">
        <f>'Exhibit L'!E62</f>
        <v>0</v>
      </c>
      <c r="F62" s="332">
        <v>0</v>
      </c>
      <c r="G62" s="332">
        <v>0</v>
      </c>
      <c r="H62" s="333">
        <f t="shared" si="0"/>
        <v>0</v>
      </c>
      <c r="I62" s="333">
        <f t="shared" si="1"/>
        <v>0</v>
      </c>
      <c r="J62" s="567" t="str">
        <f>IF(('Exhibit L'!F62+'Exhibit L'!G62+'Exhibit L (2)'!F62+'Exhibit L (2)'!G62)&gt;'Exhibit L'!D62,"MaineCare charges greater than total revenue on Exhibit O","")</f>
        <v/>
      </c>
      <c r="K62" s="286"/>
      <c r="Q62" s="255"/>
      <c r="R62" s="255"/>
      <c r="S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Q62" s="255"/>
    </row>
    <row r="63" spans="1:43" x14ac:dyDescent="0.2">
      <c r="A63" s="565">
        <f>'Exhibit L'!A63</f>
        <v>90.21</v>
      </c>
      <c r="B63" s="566" t="str">
        <f>'Exhibit L'!B63</f>
        <v>Other Clinic 21</v>
      </c>
      <c r="C63" s="435">
        <f>'Exhibit L'!C63</f>
        <v>0</v>
      </c>
      <c r="D63" s="333">
        <f>'Exhibit L'!D63</f>
        <v>0</v>
      </c>
      <c r="E63" s="436">
        <f>'Exhibit L'!E63</f>
        <v>0</v>
      </c>
      <c r="F63" s="332">
        <v>0</v>
      </c>
      <c r="G63" s="332">
        <v>0</v>
      </c>
      <c r="H63" s="333">
        <f t="shared" si="0"/>
        <v>0</v>
      </c>
      <c r="I63" s="333">
        <f t="shared" si="1"/>
        <v>0</v>
      </c>
      <c r="J63" s="567" t="str">
        <f>IF(('Exhibit L'!F63+'Exhibit L'!G63+'Exhibit L (2)'!F63+'Exhibit L (2)'!G63)&gt;'Exhibit L'!D63,"MaineCare charges greater than total revenue on Exhibit O","")</f>
        <v/>
      </c>
      <c r="K63" s="286"/>
      <c r="Q63" s="255"/>
      <c r="R63" s="255"/>
      <c r="S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Q63" s="255"/>
    </row>
    <row r="64" spans="1:43" x14ac:dyDescent="0.2">
      <c r="A64" s="565">
        <f>'Exhibit L'!A64</f>
        <v>90.22</v>
      </c>
      <c r="B64" s="566" t="str">
        <f>'Exhibit L'!B64</f>
        <v>Other Clinic 22</v>
      </c>
      <c r="C64" s="435">
        <f>'Exhibit L'!C64</f>
        <v>0</v>
      </c>
      <c r="D64" s="333">
        <f>'Exhibit L'!D64</f>
        <v>0</v>
      </c>
      <c r="E64" s="436">
        <f>'Exhibit L'!E64</f>
        <v>0</v>
      </c>
      <c r="F64" s="332">
        <v>0</v>
      </c>
      <c r="G64" s="332">
        <v>0</v>
      </c>
      <c r="H64" s="333">
        <f t="shared" si="0"/>
        <v>0</v>
      </c>
      <c r="I64" s="333">
        <f t="shared" si="1"/>
        <v>0</v>
      </c>
      <c r="J64" s="567" t="str">
        <f>IF(('Exhibit L'!F64+'Exhibit L'!G64+'Exhibit L (2)'!F64+'Exhibit L (2)'!G64)&gt;'Exhibit L'!D64,"MaineCare charges greater than total revenue on Exhibit O","")</f>
        <v/>
      </c>
      <c r="K64" s="286"/>
      <c r="Q64" s="255"/>
      <c r="R64" s="255"/>
      <c r="S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Q64" s="255"/>
    </row>
    <row r="65" spans="1:43" x14ac:dyDescent="0.2">
      <c r="A65" s="565">
        <f>'Exhibit L'!A65</f>
        <v>90.23</v>
      </c>
      <c r="B65" s="566" t="str">
        <f>'Exhibit L'!B65</f>
        <v>Other Clinic 23</v>
      </c>
      <c r="C65" s="435">
        <f>'Exhibit L'!C65</f>
        <v>0</v>
      </c>
      <c r="D65" s="333">
        <f>'Exhibit L'!D65</f>
        <v>0</v>
      </c>
      <c r="E65" s="436">
        <f>'Exhibit L'!E65</f>
        <v>0</v>
      </c>
      <c r="F65" s="332">
        <v>0</v>
      </c>
      <c r="G65" s="332">
        <v>0</v>
      </c>
      <c r="H65" s="333">
        <f t="shared" si="0"/>
        <v>0</v>
      </c>
      <c r="I65" s="333">
        <f t="shared" si="1"/>
        <v>0</v>
      </c>
      <c r="J65" s="567" t="str">
        <f>IF(('Exhibit L'!F65+'Exhibit L'!G65+'Exhibit L (2)'!F65+'Exhibit L (2)'!G65)&gt;'Exhibit L'!D65,"MaineCare charges greater than total revenue on Exhibit O","")</f>
        <v/>
      </c>
      <c r="K65" s="286"/>
      <c r="Q65" s="255"/>
      <c r="R65" s="255"/>
      <c r="S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Q65" s="255"/>
    </row>
    <row r="66" spans="1:43" x14ac:dyDescent="0.2">
      <c r="A66" s="565">
        <f>'Exhibit L'!A66</f>
        <v>90.24</v>
      </c>
      <c r="B66" s="566" t="str">
        <f>'Exhibit L'!B66</f>
        <v>Other Clinic 24</v>
      </c>
      <c r="C66" s="435">
        <f>'Exhibit L'!C66</f>
        <v>0</v>
      </c>
      <c r="D66" s="333">
        <f>'Exhibit L'!D66</f>
        <v>0</v>
      </c>
      <c r="E66" s="436">
        <f>'Exhibit L'!E66</f>
        <v>0</v>
      </c>
      <c r="F66" s="332">
        <v>0</v>
      </c>
      <c r="G66" s="332">
        <v>0</v>
      </c>
      <c r="H66" s="333">
        <f t="shared" si="0"/>
        <v>0</v>
      </c>
      <c r="I66" s="333">
        <f t="shared" si="1"/>
        <v>0</v>
      </c>
      <c r="J66" s="567" t="str">
        <f>IF(('Exhibit L'!F66+'Exhibit L'!G66+'Exhibit L (2)'!F66+'Exhibit L (2)'!G66)&gt;'Exhibit L'!D66,"MaineCare charges greater than total revenue on Exhibit O","")</f>
        <v/>
      </c>
      <c r="K66" s="286"/>
      <c r="Q66" s="255"/>
      <c r="R66" s="255"/>
      <c r="S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Q66" s="255"/>
    </row>
    <row r="67" spans="1:43" x14ac:dyDescent="0.2">
      <c r="A67" s="565">
        <f>'Exhibit L'!A67</f>
        <v>90.25</v>
      </c>
      <c r="B67" s="566" t="str">
        <f>'Exhibit L'!B67</f>
        <v>Other Clinic 25</v>
      </c>
      <c r="C67" s="435">
        <f>'Exhibit L'!C67</f>
        <v>0</v>
      </c>
      <c r="D67" s="333">
        <f>'Exhibit L'!D67</f>
        <v>0</v>
      </c>
      <c r="E67" s="436">
        <f>'Exhibit L'!E67</f>
        <v>0</v>
      </c>
      <c r="F67" s="332">
        <v>0</v>
      </c>
      <c r="G67" s="332">
        <v>0</v>
      </c>
      <c r="H67" s="333">
        <f t="shared" si="0"/>
        <v>0</v>
      </c>
      <c r="I67" s="333">
        <f t="shared" si="1"/>
        <v>0</v>
      </c>
      <c r="J67" s="567" t="str">
        <f>IF(('Exhibit L'!F67+'Exhibit L'!G67+'Exhibit L (2)'!F67+'Exhibit L (2)'!G67)&gt;'Exhibit L'!D67,"MaineCare charges greater than total revenue on Exhibit O","")</f>
        <v/>
      </c>
      <c r="K67" s="286"/>
      <c r="Q67" s="255"/>
      <c r="R67" s="255"/>
      <c r="S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Q67" s="255"/>
    </row>
    <row r="68" spans="1:43" x14ac:dyDescent="0.2">
      <c r="A68" s="565">
        <f>'Exhibit L'!A68</f>
        <v>90.26</v>
      </c>
      <c r="B68" s="566" t="str">
        <f>'Exhibit L'!B68</f>
        <v>Other Clinic 26</v>
      </c>
      <c r="C68" s="435">
        <f>'Exhibit L'!C68</f>
        <v>0</v>
      </c>
      <c r="D68" s="333">
        <f>'Exhibit L'!D68</f>
        <v>0</v>
      </c>
      <c r="E68" s="436">
        <f>'Exhibit L'!E68</f>
        <v>0</v>
      </c>
      <c r="F68" s="332">
        <v>0</v>
      </c>
      <c r="G68" s="332">
        <v>0</v>
      </c>
      <c r="H68" s="333">
        <f t="shared" si="0"/>
        <v>0</v>
      </c>
      <c r="I68" s="333">
        <f t="shared" si="1"/>
        <v>0</v>
      </c>
      <c r="J68" s="567" t="str">
        <f>IF(('Exhibit L'!F68+'Exhibit L'!G68+'Exhibit L (2)'!F68+'Exhibit L (2)'!G68)&gt;'Exhibit L'!D68,"MaineCare charges greater than total revenue on Exhibit O","")</f>
        <v/>
      </c>
      <c r="K68" s="286"/>
      <c r="Q68" s="255"/>
      <c r="R68" s="255"/>
      <c r="S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Q68" s="255"/>
    </row>
    <row r="69" spans="1:43" x14ac:dyDescent="0.2">
      <c r="A69" s="565">
        <f>'Exhibit L'!A69</f>
        <v>90.27</v>
      </c>
      <c r="B69" s="566" t="str">
        <f>'Exhibit L'!B69</f>
        <v>Other Clinic 27</v>
      </c>
      <c r="C69" s="435">
        <f>'Exhibit L'!C69</f>
        <v>0</v>
      </c>
      <c r="D69" s="333">
        <f>'Exhibit L'!D69</f>
        <v>0</v>
      </c>
      <c r="E69" s="436">
        <f>'Exhibit L'!E69</f>
        <v>0</v>
      </c>
      <c r="F69" s="332">
        <v>0</v>
      </c>
      <c r="G69" s="332">
        <v>0</v>
      </c>
      <c r="H69" s="333">
        <f t="shared" si="0"/>
        <v>0</v>
      </c>
      <c r="I69" s="333">
        <f t="shared" si="1"/>
        <v>0</v>
      </c>
      <c r="J69" s="567" t="str">
        <f>IF(('Exhibit L'!F69+'Exhibit L'!G69+'Exhibit L (2)'!F69+'Exhibit L (2)'!G69)&gt;'Exhibit L'!D69,"MaineCare charges greater than total revenue on Exhibit O","")</f>
        <v/>
      </c>
      <c r="K69" s="286"/>
      <c r="Q69" s="255"/>
      <c r="R69" s="255"/>
      <c r="S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Q69" s="255"/>
    </row>
    <row r="70" spans="1:43" x14ac:dyDescent="0.2">
      <c r="A70" s="565">
        <f>'Exhibit L'!A70</f>
        <v>90.28</v>
      </c>
      <c r="B70" s="566" t="str">
        <f>'Exhibit L'!B70</f>
        <v>Other Clinic 28</v>
      </c>
      <c r="C70" s="435">
        <f>'Exhibit L'!C70</f>
        <v>0</v>
      </c>
      <c r="D70" s="333">
        <f>'Exhibit L'!D70</f>
        <v>0</v>
      </c>
      <c r="E70" s="436">
        <f>'Exhibit L'!E70</f>
        <v>0</v>
      </c>
      <c r="F70" s="332">
        <v>0</v>
      </c>
      <c r="G70" s="332">
        <v>0</v>
      </c>
      <c r="H70" s="333">
        <f t="shared" si="0"/>
        <v>0</v>
      </c>
      <c r="I70" s="333">
        <f t="shared" si="1"/>
        <v>0</v>
      </c>
      <c r="J70" s="567" t="str">
        <f>IF(('Exhibit L'!F70+'Exhibit L'!G70+'Exhibit L (2)'!F70+'Exhibit L (2)'!G70)&gt;'Exhibit L'!D70,"MaineCare charges greater than total revenue on Exhibit O","")</f>
        <v/>
      </c>
      <c r="K70" s="286"/>
      <c r="Q70" s="255"/>
      <c r="R70" s="255"/>
      <c r="S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Q70" s="255"/>
    </row>
    <row r="71" spans="1:43" x14ac:dyDescent="0.2">
      <c r="A71" s="565">
        <f>'Exhibit L'!A71</f>
        <v>90.29</v>
      </c>
      <c r="B71" s="566" t="str">
        <f>'Exhibit L'!B71</f>
        <v>Other Clinic 29</v>
      </c>
      <c r="C71" s="435">
        <f>'Exhibit L'!C71</f>
        <v>0</v>
      </c>
      <c r="D71" s="333">
        <f>'Exhibit L'!D71</f>
        <v>0</v>
      </c>
      <c r="E71" s="436">
        <f>'Exhibit L'!E71</f>
        <v>0</v>
      </c>
      <c r="F71" s="332">
        <v>0</v>
      </c>
      <c r="G71" s="332">
        <v>0</v>
      </c>
      <c r="H71" s="333">
        <f t="shared" si="0"/>
        <v>0</v>
      </c>
      <c r="I71" s="333">
        <f t="shared" si="1"/>
        <v>0</v>
      </c>
      <c r="J71" s="567" t="str">
        <f>IF(('Exhibit L'!F71+'Exhibit L'!G71+'Exhibit L (2)'!F71+'Exhibit L (2)'!G71)&gt;'Exhibit L'!D71,"MaineCare charges greater than total revenue on Exhibit O","")</f>
        <v/>
      </c>
      <c r="Q71" s="255"/>
      <c r="R71" s="255"/>
      <c r="S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Q71" s="255"/>
    </row>
    <row r="72" spans="1:43" x14ac:dyDescent="0.2">
      <c r="A72" s="565">
        <f>'Exhibit L'!A72</f>
        <v>90.3</v>
      </c>
      <c r="B72" s="566" t="str">
        <f>'Exhibit L'!B72</f>
        <v>Other Clinic 30</v>
      </c>
      <c r="C72" s="435">
        <f>'Exhibit L'!C72</f>
        <v>0</v>
      </c>
      <c r="D72" s="333">
        <f>'Exhibit L'!D72</f>
        <v>0</v>
      </c>
      <c r="E72" s="436">
        <f>'Exhibit L'!E72</f>
        <v>0</v>
      </c>
      <c r="F72" s="332">
        <v>0</v>
      </c>
      <c r="G72" s="332">
        <v>0</v>
      </c>
      <c r="H72" s="333">
        <f t="shared" si="0"/>
        <v>0</v>
      </c>
      <c r="I72" s="333">
        <f t="shared" si="1"/>
        <v>0</v>
      </c>
      <c r="J72" s="567" t="str">
        <f>IF(('Exhibit L'!F72+'Exhibit L'!G72+'Exhibit L (2)'!F72+'Exhibit L (2)'!G72)&gt;'Exhibit L'!D72,"MaineCare charges greater than total revenue on Exhibit O","")</f>
        <v/>
      </c>
      <c r="Q72" s="255"/>
      <c r="R72" s="255"/>
      <c r="S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Q72" s="255"/>
    </row>
    <row r="73" spans="1:43" x14ac:dyDescent="0.2">
      <c r="A73" s="565">
        <f>'Exhibit L'!A73</f>
        <v>90.31</v>
      </c>
      <c r="B73" s="566" t="str">
        <f>'Exhibit L'!B73</f>
        <v>Other Clinic 31</v>
      </c>
      <c r="C73" s="435">
        <f>'Exhibit L'!C73</f>
        <v>0</v>
      </c>
      <c r="D73" s="333">
        <f>'Exhibit L'!D73</f>
        <v>0</v>
      </c>
      <c r="E73" s="436">
        <f>'Exhibit L'!E73</f>
        <v>0</v>
      </c>
      <c r="F73" s="332">
        <v>0</v>
      </c>
      <c r="G73" s="332">
        <v>0</v>
      </c>
      <c r="H73" s="333">
        <f t="shared" si="0"/>
        <v>0</v>
      </c>
      <c r="I73" s="333">
        <f t="shared" si="1"/>
        <v>0</v>
      </c>
      <c r="J73" s="567" t="str">
        <f>IF(('Exhibit L'!F73+'Exhibit L'!G73+'Exhibit L (2)'!F73+'Exhibit L (2)'!G73)&gt;'Exhibit L'!D73,"MaineCare charges greater than total revenue on Exhibit O","")</f>
        <v/>
      </c>
      <c r="K73" s="286"/>
      <c r="Q73" s="255"/>
      <c r="R73" s="255"/>
      <c r="S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Q73" s="255"/>
    </row>
    <row r="74" spans="1:43" x14ac:dyDescent="0.2">
      <c r="A74" s="565">
        <f>'Exhibit L'!A74</f>
        <v>90.32</v>
      </c>
      <c r="B74" s="566" t="str">
        <f>'Exhibit L'!B74</f>
        <v>Other Clinic 32</v>
      </c>
      <c r="C74" s="435">
        <f>'Exhibit L'!C74</f>
        <v>0</v>
      </c>
      <c r="D74" s="333">
        <f>'Exhibit L'!D74</f>
        <v>0</v>
      </c>
      <c r="E74" s="436">
        <f>'Exhibit L'!E74</f>
        <v>0</v>
      </c>
      <c r="F74" s="332">
        <v>0</v>
      </c>
      <c r="G74" s="332">
        <v>0</v>
      </c>
      <c r="H74" s="333">
        <f t="shared" si="0"/>
        <v>0</v>
      </c>
      <c r="I74" s="333">
        <f t="shared" si="1"/>
        <v>0</v>
      </c>
      <c r="J74" s="567" t="str">
        <f>IF(('Exhibit L'!F74+'Exhibit L'!G74+'Exhibit L (2)'!F74+'Exhibit L (2)'!G74)&gt;'Exhibit L'!D74,"MaineCare charges greater than total revenue on Exhibit O","")</f>
        <v/>
      </c>
      <c r="K74" s="286"/>
      <c r="Q74" s="255"/>
      <c r="R74" s="255"/>
      <c r="S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Q74" s="255"/>
    </row>
    <row r="75" spans="1:43" x14ac:dyDescent="0.2">
      <c r="A75" s="565">
        <f>'Exhibit L'!A75</f>
        <v>90.33</v>
      </c>
      <c r="B75" s="566" t="str">
        <f>'Exhibit L'!B75</f>
        <v>Other Clinic 33</v>
      </c>
      <c r="C75" s="435">
        <f>'Exhibit L'!C75</f>
        <v>0</v>
      </c>
      <c r="D75" s="333">
        <f>'Exhibit L'!D75</f>
        <v>0</v>
      </c>
      <c r="E75" s="436">
        <f>'Exhibit L'!E75</f>
        <v>0</v>
      </c>
      <c r="F75" s="332">
        <v>0</v>
      </c>
      <c r="G75" s="332">
        <v>0</v>
      </c>
      <c r="H75" s="333">
        <f t="shared" si="0"/>
        <v>0</v>
      </c>
      <c r="I75" s="333">
        <f t="shared" si="1"/>
        <v>0</v>
      </c>
      <c r="J75" s="567" t="str">
        <f>IF(('Exhibit L'!F75+'Exhibit L'!G75+'Exhibit L (2)'!F75+'Exhibit L (2)'!G75)&gt;'Exhibit L'!D75,"MaineCare charges greater than total revenue on Exhibit O","")</f>
        <v/>
      </c>
      <c r="K75" s="286"/>
      <c r="Q75" s="255"/>
      <c r="R75" s="255"/>
      <c r="S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Q75" s="255"/>
    </row>
    <row r="76" spans="1:43" x14ac:dyDescent="0.2">
      <c r="A76" s="565">
        <f>'Exhibit L'!A76</f>
        <v>90.34</v>
      </c>
      <c r="B76" s="566" t="str">
        <f>'Exhibit L'!B76</f>
        <v>Other Clinic 34</v>
      </c>
      <c r="C76" s="435">
        <f>'Exhibit L'!C76</f>
        <v>0</v>
      </c>
      <c r="D76" s="333">
        <f>'Exhibit L'!D76</f>
        <v>0</v>
      </c>
      <c r="E76" s="436">
        <f>'Exhibit L'!E76</f>
        <v>0</v>
      </c>
      <c r="F76" s="332">
        <v>0</v>
      </c>
      <c r="G76" s="332">
        <v>0</v>
      </c>
      <c r="H76" s="333">
        <f t="shared" si="0"/>
        <v>0</v>
      </c>
      <c r="I76" s="333">
        <f t="shared" si="1"/>
        <v>0</v>
      </c>
      <c r="J76" s="567" t="str">
        <f>IF(('Exhibit L'!F76+'Exhibit L'!G76+'Exhibit L (2)'!F76+'Exhibit L (2)'!G76)&gt;'Exhibit L'!D76,"MaineCare charges greater than total revenue on Exhibit O","")</f>
        <v/>
      </c>
      <c r="K76" s="255"/>
      <c r="Q76" s="255"/>
      <c r="R76" s="255"/>
      <c r="S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Q76" s="255"/>
    </row>
    <row r="77" spans="1:43" x14ac:dyDescent="0.2">
      <c r="A77" s="565">
        <f>'Exhibit L'!A77</f>
        <v>90.35</v>
      </c>
      <c r="B77" s="566" t="str">
        <f>'Exhibit L'!B77</f>
        <v>Other Clinic 35</v>
      </c>
      <c r="C77" s="435">
        <f>'Exhibit L'!C77</f>
        <v>0</v>
      </c>
      <c r="D77" s="333">
        <f>'Exhibit L'!D77</f>
        <v>0</v>
      </c>
      <c r="E77" s="436">
        <f>'Exhibit L'!E77</f>
        <v>0</v>
      </c>
      <c r="F77" s="332">
        <v>0</v>
      </c>
      <c r="G77" s="332">
        <v>0</v>
      </c>
      <c r="H77" s="333">
        <f t="shared" si="0"/>
        <v>0</v>
      </c>
      <c r="I77" s="333">
        <f t="shared" si="1"/>
        <v>0</v>
      </c>
      <c r="J77" s="567" t="str">
        <f>IF(('Exhibit L'!F77+'Exhibit L'!G77+'Exhibit L (2)'!F77+'Exhibit L (2)'!G77)&gt;'Exhibit L'!D77,"MaineCare charges greater than total revenue on Exhibit O","")</f>
        <v/>
      </c>
      <c r="Q77" s="255"/>
      <c r="R77" s="255"/>
      <c r="S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Q77" s="255"/>
    </row>
    <row r="78" spans="1:43" x14ac:dyDescent="0.2">
      <c r="A78" s="565">
        <f>'Exhibit L'!A78</f>
        <v>91</v>
      </c>
      <c r="B78" s="566" t="str">
        <f>'Exhibit L'!B78</f>
        <v>Emergency Room</v>
      </c>
      <c r="C78" s="435">
        <f>'Exhibit L'!C78</f>
        <v>0</v>
      </c>
      <c r="D78" s="333">
        <f>'Exhibit L'!D78</f>
        <v>0</v>
      </c>
      <c r="E78" s="436">
        <f>'Exhibit L'!E78</f>
        <v>0</v>
      </c>
      <c r="F78" s="332">
        <v>0</v>
      </c>
      <c r="G78" s="332">
        <v>0</v>
      </c>
      <c r="H78" s="333">
        <f t="shared" si="0"/>
        <v>0</v>
      </c>
      <c r="I78" s="333">
        <f t="shared" si="1"/>
        <v>0</v>
      </c>
      <c r="J78" s="567" t="str">
        <f>IF(('Exhibit L'!F78+'Exhibit L'!G78+'Exhibit L (2)'!F78+'Exhibit L (2)'!G78)&gt;'Exhibit L'!D78,"MaineCare charges greater than total revenue on Exhibit O","")</f>
        <v/>
      </c>
      <c r="K78" s="286"/>
      <c r="Q78" s="255"/>
      <c r="R78" s="255"/>
      <c r="S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Q78" s="255"/>
    </row>
    <row r="79" spans="1:43" x14ac:dyDescent="0.2">
      <c r="A79" s="386">
        <f>'Exhibit L'!A79</f>
        <v>93</v>
      </c>
      <c r="B79" s="393" t="str">
        <f>'Exhibit L'!B79</f>
        <v>Family Practice</v>
      </c>
      <c r="C79" s="336">
        <f>'Exhibit L'!C79</f>
        <v>0</v>
      </c>
      <c r="D79" s="336">
        <f>'Exhibit L'!D79</f>
        <v>0</v>
      </c>
      <c r="E79" s="337">
        <f>'Exhibit L'!E79</f>
        <v>0</v>
      </c>
      <c r="F79" s="335">
        <v>0</v>
      </c>
      <c r="G79" s="335">
        <v>0</v>
      </c>
      <c r="H79" s="336">
        <f t="shared" si="0"/>
        <v>0</v>
      </c>
      <c r="I79" s="336">
        <f t="shared" si="1"/>
        <v>0</v>
      </c>
      <c r="J79" s="567" t="str">
        <f>IF(('Exhibit L'!F79+'Exhibit L'!G79+'Exhibit L (2)'!F79+'Exhibit L (2)'!G79)&gt;'Exhibit L'!D79,"MaineCare charges greater than total revenue on Exhibit O","")</f>
        <v/>
      </c>
      <c r="K79" s="286"/>
      <c r="Q79" s="255"/>
      <c r="R79" s="255"/>
      <c r="S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Q79" s="255"/>
    </row>
    <row r="80" spans="1:43" x14ac:dyDescent="0.2">
      <c r="A80" s="77"/>
      <c r="C80" s="274"/>
      <c r="D80" s="255"/>
      <c r="E80" s="232"/>
      <c r="F80" s="255"/>
      <c r="G80" s="274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</row>
    <row r="81" spans="2:39" ht="13.5" thickBot="1" x14ac:dyDescent="0.25">
      <c r="B81" s="180" t="s">
        <v>178</v>
      </c>
      <c r="C81" s="434">
        <f>SUM(C20:C79)</f>
        <v>0</v>
      </c>
      <c r="D81" s="434">
        <f>SUM(D20:D79)</f>
        <v>0</v>
      </c>
      <c r="E81" s="268"/>
      <c r="F81" s="434">
        <f>SUM(F20:F79)</f>
        <v>0</v>
      </c>
      <c r="G81" s="434">
        <f>SUM(G20:G79)</f>
        <v>0</v>
      </c>
      <c r="H81" s="434">
        <f>SUM(H20:H79)</f>
        <v>0</v>
      </c>
      <c r="I81" s="434">
        <f>SUM(I20:I79)</f>
        <v>0</v>
      </c>
      <c r="J81" s="219"/>
      <c r="K81" s="219"/>
      <c r="L81" s="255"/>
      <c r="M81" s="255"/>
      <c r="N81" s="255"/>
      <c r="O81" s="255"/>
      <c r="P81" s="255"/>
      <c r="Q81" s="255"/>
      <c r="R81" s="255"/>
      <c r="S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</row>
    <row r="82" spans="2:39" ht="13.5" thickTop="1" x14ac:dyDescent="0.2">
      <c r="B82" s="54"/>
      <c r="C82" s="284"/>
      <c r="D82" s="268"/>
      <c r="E82" s="268"/>
      <c r="F82" s="85" t="s">
        <v>340</v>
      </c>
      <c r="G82" s="441">
        <f>IF('Data Entry'!B9="Rural",1,0.933)</f>
        <v>0.93300000000000005</v>
      </c>
      <c r="H82" s="305">
        <f>H81*G82</f>
        <v>0</v>
      </c>
      <c r="I82" s="268"/>
      <c r="J82" s="219"/>
      <c r="K82" s="219"/>
      <c r="L82" s="255"/>
      <c r="M82" s="255"/>
      <c r="N82" s="255"/>
      <c r="O82" s="255"/>
      <c r="P82" s="255"/>
      <c r="Q82" s="255"/>
      <c r="R82" s="255"/>
      <c r="S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</row>
    <row r="83" spans="2:39" x14ac:dyDescent="0.2">
      <c r="B83" s="54"/>
      <c r="C83" s="284"/>
      <c r="D83" s="268"/>
      <c r="E83" s="268"/>
      <c r="F83" s="85" t="s">
        <v>348</v>
      </c>
      <c r="G83" s="441">
        <f>IF('Data Entry'!B9="Rural",1,0.838)</f>
        <v>0.83799999999999997</v>
      </c>
      <c r="H83" s="268"/>
      <c r="I83" s="305">
        <f>SUM(I81-I78)*G83</f>
        <v>0</v>
      </c>
      <c r="J83" s="219"/>
      <c r="K83" s="219"/>
      <c r="L83" s="255"/>
      <c r="M83" s="255"/>
      <c r="N83" s="255"/>
      <c r="O83" s="255"/>
      <c r="P83" s="255"/>
      <c r="Q83" s="255"/>
      <c r="R83" s="255"/>
      <c r="S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</row>
    <row r="84" spans="2:39" x14ac:dyDescent="0.2">
      <c r="B84" s="54"/>
      <c r="C84" s="284"/>
      <c r="D84" s="268"/>
      <c r="E84" s="268"/>
      <c r="F84" s="85" t="s">
        <v>341</v>
      </c>
      <c r="G84" s="441">
        <f>IF('Data Entry'!B9="Rural",1,0.934)</f>
        <v>0.93400000000000005</v>
      </c>
      <c r="H84" s="268"/>
      <c r="I84" s="305">
        <f>+G84*I78</f>
        <v>0</v>
      </c>
      <c r="J84" s="219"/>
      <c r="K84" s="219"/>
      <c r="L84" s="255"/>
      <c r="M84" s="255"/>
      <c r="N84" s="255"/>
      <c r="O84" s="255"/>
      <c r="P84" s="255"/>
      <c r="Q84" s="255"/>
      <c r="R84" s="255"/>
      <c r="S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</row>
    <row r="85" spans="2:39" ht="13.5" thickBot="1" x14ac:dyDescent="0.25">
      <c r="B85" s="279"/>
      <c r="C85" s="279"/>
      <c r="D85" s="31"/>
      <c r="E85" s="31"/>
      <c r="F85" s="115" t="s">
        <v>342</v>
      </c>
      <c r="G85" s="20"/>
      <c r="H85" s="206">
        <f>SUM(H82:H84)</f>
        <v>0</v>
      </c>
      <c r="I85" s="206">
        <f>SUM(I82:I84)</f>
        <v>0</v>
      </c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</row>
    <row r="86" spans="2:39" ht="13.5" thickTop="1" x14ac:dyDescent="0.2"/>
    <row r="146" spans="2:42" x14ac:dyDescent="0.2">
      <c r="B146" s="255"/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255"/>
      <c r="AI146" s="255"/>
      <c r="AJ146" s="255"/>
      <c r="AK146" s="255"/>
      <c r="AL146" s="255"/>
      <c r="AM146" s="255"/>
      <c r="AN146" s="255"/>
      <c r="AP146" s="255"/>
    </row>
    <row r="254" spans="2:42" x14ac:dyDescent="0.2">
      <c r="B254" s="255"/>
      <c r="C254" s="255"/>
      <c r="D254" s="255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55"/>
      <c r="AN254" s="255"/>
      <c r="AP254" s="255"/>
    </row>
    <row r="362" spans="2:42" x14ac:dyDescent="0.2">
      <c r="B362" s="255"/>
      <c r="C362" s="255"/>
      <c r="D362" s="255"/>
      <c r="E362" s="255"/>
      <c r="F362" s="255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U362" s="255"/>
      <c r="V362" s="255"/>
      <c r="W362" s="255"/>
      <c r="X362" s="255"/>
      <c r="Y362" s="255"/>
      <c r="Z362" s="255"/>
      <c r="AA362" s="255"/>
      <c r="AB362" s="255"/>
      <c r="AC362" s="255"/>
      <c r="AD362" s="255"/>
      <c r="AE362" s="255"/>
      <c r="AF362" s="255"/>
      <c r="AG362" s="255"/>
      <c r="AH362" s="255"/>
      <c r="AI362" s="255"/>
      <c r="AJ362" s="255"/>
      <c r="AK362" s="255"/>
      <c r="AL362" s="255"/>
      <c r="AM362" s="255"/>
      <c r="AN362" s="255"/>
      <c r="AP362" s="255"/>
    </row>
    <row r="470" spans="2:42" x14ac:dyDescent="0.2">
      <c r="B470" s="255"/>
      <c r="C470" s="255"/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U470" s="255"/>
      <c r="V470" s="255"/>
      <c r="W470" s="255"/>
      <c r="X470" s="255"/>
      <c r="Y470" s="255"/>
      <c r="Z470" s="255"/>
      <c r="AA470" s="255"/>
      <c r="AB470" s="255"/>
      <c r="AC470" s="255"/>
      <c r="AD470" s="255"/>
      <c r="AE470" s="255"/>
      <c r="AF470" s="255"/>
      <c r="AG470" s="255"/>
      <c r="AH470" s="255"/>
      <c r="AI470" s="255"/>
      <c r="AJ470" s="255"/>
      <c r="AK470" s="255"/>
      <c r="AL470" s="255"/>
      <c r="AM470" s="255"/>
      <c r="AN470" s="255"/>
      <c r="AP470" s="255"/>
    </row>
  </sheetData>
  <mergeCells count="1">
    <mergeCell ref="B9:I9"/>
  </mergeCells>
  <conditionalFormatting sqref="D20:D79">
    <cfRule type="expression" dxfId="4" priority="1">
      <formula>AND(C20&lt;=0,D20&gt;0)</formula>
    </cfRule>
  </conditionalFormatting>
  <printOptions horizontalCentered="1"/>
  <pageMargins left="0.25" right="0.25" top="0.5" bottom="0.5" header="0.3" footer="0.3"/>
  <pageSetup scale="63" fitToHeight="2" orientation="portrait" r:id="rId1"/>
  <headerFooter alignWithMargins="0">
    <oddFooter>&amp;L&amp;F, &amp;A&amp;CPage &amp;P of &amp;N&amp;R&amp;D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0000000-000E-0000-0900-000001000000}">
            <xm:f>('Exhibit L'!F20+'Exhibit L'!G20+F20+G20)&gt;'Exhibit L'!D20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/>
                  </stop>
                  <stop position="0.5">
                    <color rgb="FFFF0000"/>
                  </stop>
                  <stop position="1">
                    <color theme="0"/>
                  </stop>
                </gradientFill>
              </fill>
            </x14:dxf>
          </x14:cfRule>
          <xm:sqref>F20:F79</xm:sqref>
        </x14:conditionalFormatting>
        <x14:conditionalFormatting xmlns:xm="http://schemas.microsoft.com/office/excel/2006/main">
          <x14:cfRule type="expression" priority="2" id="{50AC40B4-63E3-4CDC-B2BD-CCE1C8357EDF}">
            <xm:f>('Exhibit L'!F20+'Exhibit L'!G20+F20+G20)&gt;'Exhibit L'!D20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/>
                  </stop>
                  <stop position="0.5">
                    <color rgb="FFFF0000"/>
                  </stop>
                  <stop position="1">
                    <color theme="0"/>
                  </stop>
                </gradientFill>
              </fill>
            </x14:dxf>
          </x14:cfRule>
          <xm:sqref>G20:G79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O21"/>
  <sheetViews>
    <sheetView showGridLines="0" zoomScaleNormal="100" workbookViewId="0">
      <selection activeCell="E15" sqref="E15"/>
    </sheetView>
  </sheetViews>
  <sheetFormatPr defaultColWidth="9" defaultRowHeight="12.75" x14ac:dyDescent="0.2"/>
  <cols>
    <col min="1" max="1" width="5" style="118" customWidth="1"/>
    <col min="2" max="2" width="14.5703125" style="118" customWidth="1"/>
    <col min="3" max="3" width="1" style="118" customWidth="1"/>
    <col min="4" max="4" width="21.5703125" style="118" customWidth="1"/>
    <col min="5" max="5" width="12.42578125" style="118" bestFit="1" customWidth="1"/>
    <col min="6" max="6" width="13.42578125" style="118" customWidth="1"/>
    <col min="7" max="7" width="8.42578125" style="118" customWidth="1"/>
    <col min="8" max="8" width="9.85546875" style="118" customWidth="1"/>
    <col min="9" max="9" width="9.42578125" style="118" customWidth="1"/>
    <col min="10" max="10" width="12.42578125" style="118" customWidth="1"/>
    <col min="11" max="11" width="9.28515625" style="118" customWidth="1"/>
    <col min="12" max="12" width="12.42578125" style="118" customWidth="1"/>
    <col min="13" max="13" width="1.140625" style="118" customWidth="1"/>
    <col min="14" max="14" width="16.140625" style="118" bestFit="1" customWidth="1"/>
    <col min="15" max="16384" width="9" style="118"/>
  </cols>
  <sheetData>
    <row r="1" spans="1:41" s="3" customFormat="1" x14ac:dyDescent="0.2">
      <c r="C1" s="213"/>
      <c r="D1" s="15"/>
      <c r="E1" s="15"/>
      <c r="F1" s="15"/>
      <c r="K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12" customFormat="1" ht="15" x14ac:dyDescent="0.25">
      <c r="B2" s="6" t="s">
        <v>314</v>
      </c>
      <c r="C2" s="40"/>
      <c r="D2" s="38"/>
      <c r="E2" s="35"/>
      <c r="F2" s="6"/>
      <c r="G2" s="6"/>
      <c r="H2" s="10"/>
      <c r="I2" s="10"/>
      <c r="K2" s="6"/>
      <c r="L2" s="135" t="s">
        <v>375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1"/>
      <c r="AN2" s="11"/>
      <c r="AO2" s="11"/>
    </row>
    <row r="3" spans="1:41" s="12" customFormat="1" x14ac:dyDescent="0.2">
      <c r="B3" s="6"/>
      <c r="C3" s="6"/>
      <c r="D3" s="36"/>
      <c r="E3" s="35"/>
      <c r="F3" s="6"/>
      <c r="G3" s="6"/>
      <c r="H3" s="10"/>
      <c r="I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11"/>
      <c r="AN3" s="11"/>
      <c r="AO3" s="11"/>
    </row>
    <row r="4" spans="1:41" s="12" customFormat="1" x14ac:dyDescent="0.2">
      <c r="A4" s="64"/>
      <c r="B4" s="33" t="s">
        <v>138</v>
      </c>
      <c r="D4" s="199" t="str">
        <f>IF('Data Entry'!$B$2="","",+'Data Entry'!$B$2)</f>
        <v/>
      </c>
      <c r="E4" s="134"/>
      <c r="F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1"/>
      <c r="AN4" s="11"/>
      <c r="AO4" s="11"/>
    </row>
    <row r="5" spans="1:41" s="12" customFormat="1" x14ac:dyDescent="0.2">
      <c r="A5" s="64"/>
      <c r="B5" s="33" t="s">
        <v>139</v>
      </c>
      <c r="D5" s="252" t="str">
        <f>IF('Data Entry'!$B$3="","",+'Data Entry'!$B$3)</f>
        <v/>
      </c>
      <c r="E5" s="38"/>
      <c r="F5" s="34"/>
      <c r="I5" s="6"/>
      <c r="J5" s="6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11"/>
      <c r="AL5" s="11"/>
      <c r="AM5" s="11"/>
    </row>
    <row r="6" spans="1:41" s="12" customFormat="1" x14ac:dyDescent="0.2">
      <c r="A6" s="64"/>
      <c r="B6" s="33" t="s">
        <v>325</v>
      </c>
      <c r="D6" s="184" t="str">
        <f>IF('Data Entry'!$B$4="","",+'Data Entry'!$B$4)</f>
        <v/>
      </c>
      <c r="E6" s="133" t="str">
        <f>Utilization!D6</f>
        <v>THROUGH</v>
      </c>
      <c r="F6" s="184" t="str">
        <f>IF('Data Entry'!$B$5="","",+'Data Entry'!$B$5)</f>
        <v/>
      </c>
      <c r="I6" s="6"/>
      <c r="K6" s="51" t="s">
        <v>490</v>
      </c>
      <c r="L6" s="193" t="str">
        <f>IF('Data Entry'!$B$8="--select--","",'Data Entry'!$B$8)</f>
        <v/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1"/>
      <c r="AL6" s="11"/>
      <c r="AM6" s="11"/>
    </row>
    <row r="7" spans="1:41" s="12" customFormat="1" ht="13.5" thickBo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11"/>
      <c r="AN7" s="11"/>
      <c r="AO7" s="11"/>
    </row>
    <row r="8" spans="1:41" x14ac:dyDescent="0.2">
      <c r="A8" s="6"/>
      <c r="B8" s="6"/>
    </row>
    <row r="9" spans="1:41" x14ac:dyDescent="0.2">
      <c r="A9" s="258"/>
      <c r="B9" s="599" t="s">
        <v>586</v>
      </c>
      <c r="C9" s="599"/>
      <c r="D9" s="599"/>
      <c r="E9" s="599"/>
      <c r="F9" s="599"/>
      <c r="G9" s="599"/>
      <c r="H9" s="599"/>
      <c r="I9" s="599"/>
      <c r="J9" s="599"/>
      <c r="K9" s="599"/>
      <c r="L9" s="599"/>
    </row>
    <row r="10" spans="1:41" x14ac:dyDescent="0.2">
      <c r="A10" s="258"/>
      <c r="B10" s="258"/>
    </row>
    <row r="11" spans="1:41" s="254" customFormat="1" x14ac:dyDescent="0.2">
      <c r="A11" s="264"/>
      <c r="B11" s="260" t="s">
        <v>468</v>
      </c>
      <c r="C11" s="258" t="s">
        <v>555</v>
      </c>
      <c r="D11" s="260"/>
      <c r="E11" s="258"/>
      <c r="F11" s="258"/>
      <c r="G11" s="262"/>
      <c r="H11" s="264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</row>
    <row r="12" spans="1:41" x14ac:dyDescent="0.2">
      <c r="J12" s="6"/>
    </row>
    <row r="13" spans="1:41" ht="15" x14ac:dyDescent="0.2">
      <c r="B13" s="122"/>
      <c r="C13" s="213"/>
      <c r="D13" s="123"/>
      <c r="E13" s="124"/>
      <c r="F13" s="125"/>
      <c r="G13" s="124"/>
      <c r="H13" s="126"/>
      <c r="I13" s="126"/>
      <c r="J13" s="124"/>
      <c r="K13" s="126"/>
      <c r="L13" s="126"/>
      <c r="M13" s="473"/>
      <c r="N13" s="127"/>
      <c r="O13" s="128"/>
      <c r="P13" s="129"/>
      <c r="Q13" s="129"/>
      <c r="R13" s="130"/>
      <c r="S13" s="130"/>
      <c r="T13" s="121"/>
    </row>
    <row r="14" spans="1:41" ht="45" x14ac:dyDescent="0.2">
      <c r="B14" s="122"/>
      <c r="C14" s="213"/>
      <c r="D14" s="465" t="s">
        <v>552</v>
      </c>
      <c r="E14" s="465" t="s">
        <v>551</v>
      </c>
      <c r="F14" s="465" t="s">
        <v>372</v>
      </c>
      <c r="G14" s="465" t="s">
        <v>553</v>
      </c>
      <c r="H14" s="465" t="s">
        <v>373</v>
      </c>
      <c r="I14" s="465" t="s">
        <v>376</v>
      </c>
      <c r="J14" s="465" t="s">
        <v>613</v>
      </c>
      <c r="K14" s="465" t="s">
        <v>554</v>
      </c>
      <c r="L14" s="472" t="s">
        <v>415</v>
      </c>
      <c r="M14" s="473"/>
      <c r="N14" s="127"/>
      <c r="O14" s="128"/>
      <c r="P14" s="129"/>
      <c r="Q14" s="129"/>
      <c r="R14" s="130"/>
      <c r="S14" s="130"/>
      <c r="T14" s="121"/>
    </row>
    <row r="15" spans="1:41" ht="15" x14ac:dyDescent="0.2">
      <c r="A15" s="122"/>
      <c r="B15" s="464" t="s">
        <v>374</v>
      </c>
      <c r="C15" s="473"/>
      <c r="D15" s="466">
        <v>1.35</v>
      </c>
      <c r="E15" s="467">
        <v>0</v>
      </c>
      <c r="F15" s="468">
        <f>+(POWER(1+E15,0.405))</f>
        <v>1</v>
      </c>
      <c r="G15" s="469">
        <f>(+F15-1)*D15</f>
        <v>0</v>
      </c>
      <c r="H15" s="470">
        <f>H21</f>
        <v>0</v>
      </c>
      <c r="I15" s="470">
        <f>+H15*G15</f>
        <v>0</v>
      </c>
      <c r="J15" s="467">
        <v>0</v>
      </c>
      <c r="K15" s="471">
        <f>+J15*H15</f>
        <v>0</v>
      </c>
      <c r="L15" s="564">
        <f>+K15+I15</f>
        <v>0</v>
      </c>
      <c r="M15" s="473"/>
      <c r="N15" s="127"/>
      <c r="O15" s="128"/>
      <c r="P15" s="129"/>
      <c r="Q15" s="129"/>
      <c r="R15" s="130"/>
      <c r="S15" s="130"/>
      <c r="T15" s="121"/>
    </row>
    <row r="17" spans="2:8" s="61" customFormat="1" x14ac:dyDescent="0.2">
      <c r="B17" s="136"/>
    </row>
    <row r="18" spans="2:8" s="61" customFormat="1" ht="6" customHeight="1" x14ac:dyDescent="0.2">
      <c r="B18" s="74"/>
    </row>
    <row r="19" spans="2:8" s="61" customFormat="1" x14ac:dyDescent="0.2">
      <c r="B19" s="136"/>
      <c r="G19" s="562" t="s">
        <v>614</v>
      </c>
      <c r="H19" s="561"/>
    </row>
    <row r="20" spans="2:8" s="61" customFormat="1" x14ac:dyDescent="0.2">
      <c r="B20" s="137"/>
      <c r="G20" s="562" t="s">
        <v>615</v>
      </c>
      <c r="H20" s="561"/>
    </row>
    <row r="21" spans="2:8" x14ac:dyDescent="0.2">
      <c r="G21" s="563" t="s">
        <v>616</v>
      </c>
      <c r="H21" s="560">
        <f>H19-H20</f>
        <v>0</v>
      </c>
    </row>
  </sheetData>
  <mergeCells count="1">
    <mergeCell ref="B9:L9"/>
  </mergeCells>
  <printOptions horizontalCentered="1"/>
  <pageMargins left="0.25" right="0.25" top="0.75" bottom="0.75" header="0.3" footer="0.3"/>
  <pageSetup scale="79" orientation="portrait" r:id="rId1"/>
  <headerFooter alignWithMargins="0">
    <oddFooter>&amp;L&amp;F, &amp;A&amp;CPage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AO47"/>
  <sheetViews>
    <sheetView showGridLines="0" zoomScale="90" zoomScaleNormal="90" workbookViewId="0">
      <selection activeCell="B17" sqref="B17"/>
    </sheetView>
  </sheetViews>
  <sheetFormatPr defaultColWidth="9.140625" defaultRowHeight="12.75" x14ac:dyDescent="0.2"/>
  <cols>
    <col min="1" max="1" width="3.28515625" style="187" customWidth="1"/>
    <col min="2" max="2" width="38" style="187" customWidth="1"/>
    <col min="3" max="3" width="23.140625" style="187" customWidth="1"/>
    <col min="4" max="4" width="20.7109375" style="187" customWidth="1"/>
    <col min="5" max="5" width="24.7109375" style="187" customWidth="1"/>
    <col min="6" max="6" width="14.42578125" style="187" customWidth="1"/>
    <col min="7" max="7" width="13.42578125" style="187" customWidth="1"/>
    <col min="8" max="8" width="15.42578125" style="187" bestFit="1" customWidth="1"/>
    <col min="9" max="9" width="2.42578125" style="187" customWidth="1"/>
    <col min="10" max="10" width="9.140625" style="189"/>
    <col min="11" max="16384" width="9.140625" style="187"/>
  </cols>
  <sheetData>
    <row r="2" spans="1:41" s="12" customFormat="1" ht="15.75" x14ac:dyDescent="0.25">
      <c r="B2" s="258" t="s">
        <v>314</v>
      </c>
      <c r="C2" s="7"/>
      <c r="D2" s="8"/>
      <c r="E2" s="35"/>
      <c r="H2" s="186" t="s">
        <v>345</v>
      </c>
      <c r="J2" s="5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1"/>
      <c r="AN2" s="11"/>
      <c r="AO2" s="11"/>
    </row>
    <row r="3" spans="1:41" s="264" customFormat="1" ht="18" x14ac:dyDescent="0.25">
      <c r="B3" s="185"/>
      <c r="C3" s="259"/>
      <c r="D3" s="260"/>
      <c r="E3" s="269"/>
      <c r="H3" s="442"/>
      <c r="J3" s="283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63"/>
      <c r="AN3" s="263"/>
      <c r="AO3" s="263"/>
    </row>
    <row r="4" spans="1:41" s="12" customFormat="1" x14ac:dyDescent="0.2">
      <c r="B4" s="6"/>
      <c r="C4" s="6"/>
      <c r="D4" s="10"/>
      <c r="E4" s="35"/>
      <c r="F4" s="6"/>
      <c r="I4" s="10"/>
      <c r="J4" s="5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1"/>
      <c r="AN4" s="11"/>
      <c r="AO4" s="11"/>
    </row>
    <row r="5" spans="1:41" s="12" customFormat="1" x14ac:dyDescent="0.2">
      <c r="B5" s="260" t="s">
        <v>138</v>
      </c>
      <c r="C5" s="199" t="str">
        <f>IF('Data Entry'!$B$2="","",+'Data Entry'!$B$2)</f>
        <v/>
      </c>
      <c r="D5" s="264"/>
      <c r="E5" s="264"/>
      <c r="F5" s="264"/>
      <c r="G5" s="264"/>
      <c r="H5" s="258"/>
      <c r="I5" s="6"/>
      <c r="J5" s="5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1"/>
      <c r="AN5" s="11"/>
      <c r="AO5" s="11"/>
    </row>
    <row r="6" spans="1:41" s="12" customFormat="1" x14ac:dyDescent="0.2">
      <c r="B6" s="260" t="s">
        <v>343</v>
      </c>
      <c r="C6" s="252" t="str">
        <f>IF('Data Entry'!$B$3="","",+'Data Entry'!$B$3)</f>
        <v/>
      </c>
      <c r="D6" s="273"/>
      <c r="E6" s="295"/>
      <c r="F6" s="282"/>
      <c r="G6" s="258"/>
      <c r="H6" s="258"/>
      <c r="I6" s="5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1"/>
      <c r="AM6" s="11"/>
      <c r="AN6" s="11"/>
    </row>
    <row r="7" spans="1:41" s="12" customFormat="1" x14ac:dyDescent="0.2">
      <c r="B7" s="260" t="s">
        <v>326</v>
      </c>
      <c r="C7" s="184" t="str">
        <f>IF('Data Entry'!$B$4="","",+'Data Entry'!$B$4)</f>
        <v/>
      </c>
      <c r="D7" s="273" t="str">
        <f>+Utilization!D6</f>
        <v>THROUGH</v>
      </c>
      <c r="E7" s="184" t="str">
        <f>IF('Data Entry'!$B$5="","",+'Data Entry'!$B$5)</f>
        <v/>
      </c>
      <c r="F7" s="282"/>
      <c r="G7" s="282" t="s">
        <v>490</v>
      </c>
      <c r="H7" s="193" t="str">
        <f>IF('Data Entry'!$B$8="--select--","",'Data Entry'!$B$8)</f>
        <v/>
      </c>
      <c r="I7" s="5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1"/>
      <c r="AM7" s="11"/>
      <c r="AN7" s="11"/>
    </row>
    <row r="8" spans="1:41" s="12" customFormat="1" ht="13.5" thickBot="1" x14ac:dyDescent="0.25">
      <c r="A8" s="488"/>
      <c r="B8" s="488"/>
      <c r="C8" s="489"/>
      <c r="D8" s="489"/>
      <c r="E8" s="489"/>
      <c r="F8" s="490"/>
      <c r="G8" s="490"/>
      <c r="H8" s="266"/>
      <c r="I8" s="6"/>
      <c r="J8" s="5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1"/>
      <c r="AN8" s="11"/>
      <c r="AO8" s="11"/>
    </row>
    <row r="9" spans="1:41" s="12" customFormat="1" ht="20.25" x14ac:dyDescent="0.3">
      <c r="A9" s="609" t="s">
        <v>414</v>
      </c>
      <c r="B9" s="609"/>
      <c r="C9" s="609"/>
      <c r="D9" s="609"/>
      <c r="E9" s="609"/>
      <c r="F9" s="609"/>
      <c r="G9" s="609"/>
      <c r="H9" s="609"/>
      <c r="I9" s="147"/>
      <c r="J9" s="5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1"/>
      <c r="AN9" s="11"/>
      <c r="AO9" s="11"/>
    </row>
    <row r="10" spans="1:41" ht="15.6" customHeight="1" x14ac:dyDescent="0.25">
      <c r="B10" s="107"/>
      <c r="C10" s="107"/>
      <c r="D10" s="107"/>
      <c r="E10" s="107"/>
      <c r="F10" s="108"/>
      <c r="G10" s="188"/>
    </row>
    <row r="11" spans="1:41" ht="5.45" customHeight="1" x14ac:dyDescent="0.2">
      <c r="A11" s="190"/>
      <c r="B11" s="190"/>
      <c r="C11" s="190"/>
      <c r="D11" s="190"/>
      <c r="E11" s="190"/>
      <c r="F11" s="190"/>
      <c r="G11" s="190"/>
      <c r="H11" s="191"/>
      <c r="I11" s="190"/>
    </row>
    <row r="12" spans="1:41" ht="15" x14ac:dyDescent="0.25">
      <c r="C12" s="109"/>
      <c r="E12" s="107"/>
      <c r="G12" s="110"/>
    </row>
    <row r="13" spans="1:41" s="492" customFormat="1" x14ac:dyDescent="0.2">
      <c r="B13" s="226" t="s">
        <v>362</v>
      </c>
      <c r="C13" s="493" t="s">
        <v>364</v>
      </c>
      <c r="H13" s="494"/>
      <c r="J13" s="495"/>
    </row>
    <row r="14" spans="1:41" s="492" customFormat="1" x14ac:dyDescent="0.2">
      <c r="B14" s="226"/>
      <c r="C14" s="493"/>
      <c r="H14" s="494"/>
      <c r="J14" s="495"/>
    </row>
    <row r="15" spans="1:41" s="492" customFormat="1" x14ac:dyDescent="0.2">
      <c r="B15" s="226"/>
      <c r="C15" s="491" t="s">
        <v>468</v>
      </c>
      <c r="D15" s="515" t="s">
        <v>576</v>
      </c>
      <c r="H15" s="494"/>
      <c r="J15" s="495"/>
    </row>
    <row r="16" spans="1:41" s="492" customFormat="1" x14ac:dyDescent="0.2">
      <c r="B16" s="496"/>
      <c r="C16" s="496"/>
      <c r="F16" s="497"/>
      <c r="J16" s="495"/>
    </row>
    <row r="17" spans="1:10" s="492" customFormat="1" x14ac:dyDescent="0.2">
      <c r="B17" s="524" t="s">
        <v>610</v>
      </c>
      <c r="C17" s="525"/>
      <c r="D17" s="525"/>
      <c r="J17" s="495"/>
    </row>
    <row r="18" spans="1:10" s="492" customFormat="1" x14ac:dyDescent="0.2">
      <c r="B18" s="498" t="s">
        <v>611</v>
      </c>
      <c r="C18" s="495"/>
      <c r="D18" s="495"/>
      <c r="J18" s="495"/>
    </row>
    <row r="19" spans="1:10" s="492" customFormat="1" ht="25.5" x14ac:dyDescent="0.2">
      <c r="C19" s="495"/>
      <c r="D19" s="526"/>
      <c r="E19" s="111" t="s">
        <v>580</v>
      </c>
      <c r="H19" s="495"/>
    </row>
    <row r="20" spans="1:10" s="492" customFormat="1" x14ac:dyDescent="0.2">
      <c r="A20" s="492">
        <v>1</v>
      </c>
      <c r="B20" s="500"/>
      <c r="C20" s="522"/>
      <c r="D20" s="501"/>
      <c r="E20" s="523">
        <v>0</v>
      </c>
      <c r="H20" s="495"/>
    </row>
    <row r="21" spans="1:10" s="492" customFormat="1" x14ac:dyDescent="0.2">
      <c r="C21" s="495"/>
      <c r="D21" s="527"/>
      <c r="E21" s="502"/>
      <c r="J21" s="495"/>
    </row>
    <row r="22" spans="1:10" s="492" customFormat="1" x14ac:dyDescent="0.2">
      <c r="B22" s="524" t="s">
        <v>610</v>
      </c>
      <c r="C22" s="525"/>
      <c r="D22" s="525"/>
      <c r="E22" s="502"/>
      <c r="J22" s="495"/>
    </row>
    <row r="23" spans="1:10" s="492" customFormat="1" x14ac:dyDescent="0.2">
      <c r="B23" s="498" t="s">
        <v>612</v>
      </c>
      <c r="C23" s="515"/>
      <c r="D23" s="503"/>
      <c r="J23" s="495"/>
    </row>
    <row r="24" spans="1:10" s="492" customFormat="1" x14ac:dyDescent="0.2">
      <c r="D24" s="499"/>
      <c r="E24" s="111" t="s">
        <v>581</v>
      </c>
      <c r="H24" s="495"/>
    </row>
    <row r="25" spans="1:10" s="492" customFormat="1" ht="17.100000000000001" customHeight="1" x14ac:dyDescent="0.2">
      <c r="A25" s="492">
        <v>2</v>
      </c>
      <c r="B25" s="500"/>
      <c r="C25" s="500"/>
      <c r="D25" s="501"/>
      <c r="E25" s="533">
        <v>0</v>
      </c>
      <c r="H25" s="495"/>
    </row>
    <row r="26" spans="1:10" s="492" customFormat="1" x14ac:dyDescent="0.2">
      <c r="J26" s="495"/>
    </row>
    <row r="27" spans="1:10" s="492" customFormat="1" ht="13.5" thickBot="1" x14ac:dyDescent="0.25">
      <c r="A27" s="492">
        <v>3</v>
      </c>
      <c r="B27" s="148" t="s">
        <v>579</v>
      </c>
      <c r="C27" s="192">
        <f>+'Data Entry'!B5</f>
        <v>0</v>
      </c>
      <c r="D27" s="112"/>
      <c r="E27" s="534">
        <f>+E20+E25</f>
        <v>0</v>
      </c>
      <c r="F27" s="516"/>
      <c r="G27" s="516"/>
      <c r="J27" s="495"/>
    </row>
    <row r="28" spans="1:10" s="492" customFormat="1" ht="13.5" thickTop="1" x14ac:dyDescent="0.2">
      <c r="H28" s="502"/>
      <c r="J28" s="495"/>
    </row>
    <row r="29" spans="1:10" s="492" customFormat="1" ht="5.45" customHeight="1" x14ac:dyDescent="0.2">
      <c r="A29" s="504"/>
      <c r="B29" s="504"/>
      <c r="C29" s="504"/>
      <c r="D29" s="504"/>
      <c r="E29" s="504"/>
      <c r="F29" s="504"/>
      <c r="G29" s="504"/>
      <c r="H29" s="505"/>
      <c r="I29" s="504"/>
      <c r="J29" s="495"/>
    </row>
    <row r="30" spans="1:10" s="492" customFormat="1" x14ac:dyDescent="0.2">
      <c r="H30" s="502"/>
      <c r="J30" s="495"/>
    </row>
    <row r="31" spans="1:10" s="492" customFormat="1" x14ac:dyDescent="0.2">
      <c r="B31" s="226" t="s">
        <v>363</v>
      </c>
      <c r="C31" s="493" t="s">
        <v>361</v>
      </c>
      <c r="H31" s="494"/>
      <c r="J31" s="495"/>
    </row>
    <row r="32" spans="1:10" s="492" customFormat="1" x14ac:dyDescent="0.2">
      <c r="B32" s="226"/>
      <c r="C32" s="493"/>
      <c r="H32" s="494"/>
      <c r="J32" s="495"/>
    </row>
    <row r="33" spans="1:18" s="492" customFormat="1" x14ac:dyDescent="0.2">
      <c r="B33" s="226"/>
      <c r="C33" s="491" t="s">
        <v>468</v>
      </c>
      <c r="D33" s="515" t="s">
        <v>577</v>
      </c>
      <c r="H33" s="494"/>
      <c r="J33" s="495"/>
    </row>
    <row r="34" spans="1:18" s="492" customFormat="1" x14ac:dyDescent="0.2">
      <c r="B34" s="496"/>
      <c r="C34" s="496"/>
      <c r="F34" s="497"/>
      <c r="J34" s="495"/>
    </row>
    <row r="35" spans="1:18" s="492" customFormat="1" ht="13.5" thickBot="1" x14ac:dyDescent="0.25">
      <c r="A35" s="492">
        <v>1</v>
      </c>
      <c r="B35" s="506"/>
      <c r="C35" s="506"/>
      <c r="D35" s="506"/>
      <c r="E35" s="506"/>
      <c r="F35" s="507" t="s">
        <v>582</v>
      </c>
      <c r="G35" s="506"/>
      <c r="H35" s="520">
        <v>0</v>
      </c>
      <c r="J35" s="495"/>
    </row>
    <row r="36" spans="1:18" s="492" customFormat="1" ht="13.5" thickTop="1" x14ac:dyDescent="0.2">
      <c r="B36" s="508"/>
      <c r="C36" s="508"/>
      <c r="D36" s="508"/>
      <c r="E36" s="509"/>
      <c r="F36" s="509"/>
      <c r="G36" s="510"/>
      <c r="J36" s="495"/>
      <c r="M36" s="499"/>
      <c r="N36" s="499"/>
      <c r="O36" s="499"/>
      <c r="P36" s="499"/>
      <c r="Q36" s="499"/>
      <c r="R36" s="499"/>
    </row>
    <row r="37" spans="1:18" s="492" customFormat="1" x14ac:dyDescent="0.2">
      <c r="B37" s="508"/>
      <c r="C37" s="508"/>
      <c r="D37" s="508"/>
      <c r="E37" s="509"/>
      <c r="F37" s="509"/>
      <c r="G37" s="510"/>
      <c r="J37" s="495"/>
      <c r="M37" s="499"/>
      <c r="N37" s="499"/>
      <c r="O37" s="499"/>
      <c r="P37" s="499"/>
      <c r="Q37" s="499"/>
      <c r="R37" s="499"/>
    </row>
    <row r="38" spans="1:18" s="492" customFormat="1" x14ac:dyDescent="0.2">
      <c r="B38" s="522"/>
      <c r="C38" s="511" t="s">
        <v>578</v>
      </c>
      <c r="D38" s="508"/>
      <c r="E38" s="509"/>
      <c r="F38" s="509"/>
      <c r="G38" s="510"/>
      <c r="J38" s="495"/>
      <c r="M38" s="499"/>
      <c r="N38" s="499"/>
      <c r="O38" s="499"/>
      <c r="P38" s="499"/>
      <c r="Q38" s="499"/>
      <c r="R38" s="499"/>
    </row>
    <row r="39" spans="1:18" s="492" customFormat="1" ht="25.5" x14ac:dyDescent="0.2">
      <c r="B39" s="512" t="s">
        <v>356</v>
      </c>
      <c r="C39" s="512" t="s">
        <v>365</v>
      </c>
      <c r="D39" s="512" t="s">
        <v>357</v>
      </c>
      <c r="E39" s="512" t="s">
        <v>396</v>
      </c>
      <c r="F39" s="512" t="s">
        <v>171</v>
      </c>
      <c r="G39" s="512" t="s">
        <v>358</v>
      </c>
      <c r="H39" s="512" t="s">
        <v>359</v>
      </c>
      <c r="J39" s="513"/>
      <c r="K39" s="508"/>
      <c r="M39" s="499"/>
      <c r="N39" s="499"/>
      <c r="O39" s="499"/>
      <c r="P39" s="499"/>
      <c r="Q39" s="499"/>
      <c r="R39" s="499"/>
    </row>
    <row r="40" spans="1:18" s="492" customFormat="1" x14ac:dyDescent="0.2">
      <c r="A40" s="492">
        <v>2</v>
      </c>
      <c r="B40" s="517">
        <v>4177</v>
      </c>
      <c r="C40" s="518">
        <v>0</v>
      </c>
      <c r="D40" s="518">
        <v>0</v>
      </c>
      <c r="E40" s="518">
        <v>0</v>
      </c>
      <c r="F40" s="517">
        <f>+E40+D40+C40+B40</f>
        <v>4177</v>
      </c>
      <c r="G40" s="519">
        <f>+C40/F40</f>
        <v>0</v>
      </c>
      <c r="H40" s="519">
        <f>(+E40+D40)/F40</f>
        <v>0</v>
      </c>
      <c r="J40" s="513"/>
      <c r="K40" s="508"/>
    </row>
    <row r="41" spans="1:18" s="492" customFormat="1" x14ac:dyDescent="0.2">
      <c r="B41" s="508"/>
      <c r="C41" s="508"/>
      <c r="D41" s="508"/>
      <c r="E41" s="508"/>
      <c r="F41" s="508"/>
      <c r="G41" s="508"/>
      <c r="H41" s="508"/>
      <c r="J41" s="513"/>
      <c r="K41" s="508"/>
      <c r="M41" s="501"/>
      <c r="N41" s="501"/>
      <c r="O41" s="501"/>
      <c r="P41" s="501"/>
      <c r="Q41" s="501"/>
      <c r="R41" s="501"/>
    </row>
    <row r="42" spans="1:18" s="492" customFormat="1" ht="13.5" thickBot="1" x14ac:dyDescent="0.25">
      <c r="A42" s="492">
        <v>3</v>
      </c>
      <c r="B42" s="508"/>
      <c r="D42" s="511"/>
      <c r="E42" s="508"/>
      <c r="F42" s="514" t="s">
        <v>360</v>
      </c>
      <c r="G42" s="508"/>
      <c r="H42" s="521">
        <f>+H35*G40</f>
        <v>0</v>
      </c>
      <c r="J42" s="495"/>
    </row>
    <row r="43" spans="1:18" s="492" customFormat="1" ht="13.5" thickTop="1" x14ac:dyDescent="0.2">
      <c r="B43" s="508"/>
      <c r="C43" s="508"/>
      <c r="D43" s="508"/>
      <c r="E43" s="508"/>
      <c r="F43" s="508"/>
      <c r="G43" s="508"/>
      <c r="H43" s="508"/>
      <c r="J43" s="495"/>
    </row>
    <row r="44" spans="1:18" s="492" customFormat="1" ht="13.5" thickBot="1" x14ac:dyDescent="0.25">
      <c r="A44" s="492">
        <v>4</v>
      </c>
      <c r="B44" s="508"/>
      <c r="D44" s="511"/>
      <c r="E44" s="508"/>
      <c r="F44" s="514" t="s">
        <v>369</v>
      </c>
      <c r="G44" s="508"/>
      <c r="H44" s="521">
        <f>+H40*H35</f>
        <v>0</v>
      </c>
      <c r="J44" s="495"/>
    </row>
    <row r="45" spans="1:18" ht="13.5" thickTop="1" x14ac:dyDescent="0.2"/>
    <row r="47" spans="1:18" x14ac:dyDescent="0.2">
      <c r="A47" s="114"/>
      <c r="B47" s="117"/>
      <c r="C47" s="117"/>
      <c r="D47" s="117"/>
      <c r="E47" s="117"/>
      <c r="F47" s="117"/>
    </row>
  </sheetData>
  <mergeCells count="1">
    <mergeCell ref="A9:H9"/>
  </mergeCells>
  <printOptions horizontalCentered="1"/>
  <pageMargins left="0.25" right="0.25" top="0.75" bottom="0.75" header="0.3" footer="0.3"/>
  <pageSetup scale="66" orientation="portrait" r:id="rId1"/>
  <headerFooter alignWithMargins="0">
    <oddFooter>&amp;L&amp;F, &amp;A&amp;CPage &amp;P of 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2">
    <pageSetUpPr autoPageBreaks="0" fitToPage="1"/>
  </sheetPr>
  <dimension ref="A1:AL103"/>
  <sheetViews>
    <sheetView showGridLines="0" showOutlineSymbols="0" zoomScale="90" zoomScaleNormal="90" workbookViewId="0">
      <selection activeCell="C13" sqref="C13"/>
    </sheetView>
  </sheetViews>
  <sheetFormatPr defaultColWidth="15.85546875" defaultRowHeight="15" x14ac:dyDescent="0.2"/>
  <cols>
    <col min="1" max="1" width="5.85546875" style="81" customWidth="1"/>
    <col min="2" max="2" width="36" style="81" customWidth="1"/>
    <col min="3" max="3" width="22.5703125" style="81" customWidth="1"/>
    <col min="4" max="4" width="10.5703125" style="81" bestFit="1" customWidth="1"/>
    <col min="5" max="5" width="20.5703125" style="81" customWidth="1"/>
    <col min="6" max="7" width="10.5703125" style="81" bestFit="1" customWidth="1"/>
    <col min="8" max="8" width="8.28515625" style="81" bestFit="1" customWidth="1"/>
    <col min="9" max="9" width="12.85546875" style="81" bestFit="1" customWidth="1"/>
    <col min="10" max="10" width="15.28515625" style="81" customWidth="1"/>
    <col min="11" max="11" width="3.7109375" style="81" customWidth="1"/>
    <col min="12" max="12" width="12.85546875" style="160" bestFit="1" customWidth="1"/>
    <col min="13" max="253" width="15.85546875" style="81" customWidth="1"/>
    <col min="254" max="16384" width="15.85546875" style="81"/>
  </cols>
  <sheetData>
    <row r="1" spans="1:38" s="291" customFormat="1" x14ac:dyDescent="0.2">
      <c r="L1" s="160"/>
    </row>
    <row r="2" spans="1:38" ht="15.75" x14ac:dyDescent="0.25">
      <c r="B2" s="39" t="s">
        <v>314</v>
      </c>
      <c r="J2" s="135" t="s">
        <v>425</v>
      </c>
    </row>
    <row r="3" spans="1:38" s="291" customFormat="1" ht="15.75" x14ac:dyDescent="0.25">
      <c r="B3" s="272"/>
      <c r="J3" s="443"/>
      <c r="L3" s="160"/>
    </row>
    <row r="4" spans="1:38" s="291" customFormat="1" ht="15.75" x14ac:dyDescent="0.25">
      <c r="B4" s="272"/>
      <c r="L4" s="160"/>
    </row>
    <row r="5" spans="1:38" s="12" customFormat="1" ht="12.75" x14ac:dyDescent="0.2">
      <c r="B5" s="8" t="s">
        <v>138</v>
      </c>
      <c r="C5" s="199" t="str">
        <f>IF('Data Entry'!$B$2="","",+'Data Entry'!$B$2)</f>
        <v/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1"/>
      <c r="AK5" s="11"/>
      <c r="AL5" s="11"/>
    </row>
    <row r="6" spans="1:38" s="12" customFormat="1" ht="12.75" x14ac:dyDescent="0.2">
      <c r="B6" s="8" t="s">
        <v>343</v>
      </c>
      <c r="C6" s="252" t="str">
        <f>IF('Data Entry'!$B$3="","",+'Data Entry'!$B$3)</f>
        <v/>
      </c>
      <c r="D6" s="1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1"/>
      <c r="AI6" s="11"/>
      <c r="AJ6" s="11"/>
    </row>
    <row r="7" spans="1:38" s="12" customFormat="1" ht="12.75" x14ac:dyDescent="0.2">
      <c r="B7" s="8" t="s">
        <v>326</v>
      </c>
      <c r="C7" s="184" t="str">
        <f>IF('Data Entry'!$B$4="","",+'Data Entry'!$B$4)</f>
        <v/>
      </c>
      <c r="D7" s="41" t="str">
        <f>Utilization!D6</f>
        <v>THROUGH</v>
      </c>
      <c r="E7" s="184" t="str">
        <f>IF('Data Entry'!$B$5="","",+'Data Entry'!$B$5)</f>
        <v/>
      </c>
      <c r="G7" s="51"/>
      <c r="H7" s="6"/>
      <c r="I7" s="51" t="s">
        <v>490</v>
      </c>
      <c r="J7" s="193" t="str">
        <f>IF('Data Entry'!$B$8="--select--","",'Data Entry'!$B$8)</f>
        <v/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1"/>
      <c r="AK7" s="11"/>
      <c r="AL7" s="11"/>
    </row>
    <row r="8" spans="1:38" s="149" customFormat="1" ht="16.5" thickBot="1" x14ac:dyDescent="0.25">
      <c r="C8" s="153"/>
      <c r="D8" s="153"/>
      <c r="E8" s="153"/>
      <c r="F8" s="153"/>
      <c r="G8" s="153"/>
      <c r="H8" s="150"/>
      <c r="I8" s="151"/>
      <c r="J8" s="154"/>
      <c r="K8" s="152"/>
    </row>
    <row r="9" spans="1:38" ht="20.25" customHeight="1" thickBot="1" x14ac:dyDescent="0.3">
      <c r="A9" s="610" t="s">
        <v>192</v>
      </c>
      <c r="B9" s="611"/>
      <c r="C9" s="611"/>
      <c r="D9" s="611"/>
      <c r="E9" s="611"/>
      <c r="F9" s="611"/>
      <c r="G9" s="611"/>
      <c r="H9" s="611"/>
      <c r="I9" s="611"/>
      <c r="J9" s="611"/>
      <c r="K9" s="149"/>
      <c r="L9" s="152"/>
    </row>
    <row r="10" spans="1:38" ht="10.5" customHeight="1" x14ac:dyDescent="0.2">
      <c r="B10" s="155"/>
      <c r="C10" s="156"/>
      <c r="D10" s="156"/>
      <c r="E10" s="156"/>
      <c r="F10" s="156"/>
      <c r="G10" s="156"/>
      <c r="H10" s="156"/>
      <c r="I10" s="156"/>
      <c r="J10" s="156"/>
      <c r="K10" s="149"/>
      <c r="L10" s="152"/>
    </row>
    <row r="11" spans="1:38" s="256" customFormat="1" ht="15" customHeight="1" x14ac:dyDescent="0.2">
      <c r="B11" s="260" t="s">
        <v>468</v>
      </c>
      <c r="C11" s="258" t="s">
        <v>549</v>
      </c>
      <c r="D11" s="255"/>
      <c r="E11" s="255"/>
      <c r="F11" s="255"/>
      <c r="G11" s="255"/>
      <c r="H11" s="255"/>
      <c r="I11" s="258"/>
      <c r="P11" s="255"/>
      <c r="AK11" s="255"/>
    </row>
    <row r="12" spans="1:38" s="256" customFormat="1" ht="15" customHeight="1" x14ac:dyDescent="0.2">
      <c r="B12" s="258"/>
      <c r="C12" s="258"/>
      <c r="D12" s="255"/>
      <c r="E12" s="255"/>
      <c r="F12" s="255"/>
      <c r="G12" s="255"/>
      <c r="H12" s="255"/>
      <c r="I12" s="258"/>
      <c r="P12" s="255"/>
      <c r="AK12" s="255"/>
    </row>
    <row r="13" spans="1:38" x14ac:dyDescent="0.2">
      <c r="B13" s="157" t="s">
        <v>193</v>
      </c>
      <c r="C13" s="208">
        <v>0</v>
      </c>
      <c r="D13" s="159"/>
      <c r="E13" s="159"/>
      <c r="F13" s="159"/>
      <c r="G13" s="159"/>
      <c r="H13" s="158"/>
      <c r="I13" s="158"/>
      <c r="J13" s="156"/>
    </row>
    <row r="14" spans="1:38" x14ac:dyDescent="0.2">
      <c r="B14" s="157" t="s">
        <v>600</v>
      </c>
      <c r="C14" s="209">
        <f>+'Exhibit B'!F113</f>
        <v>0</v>
      </c>
      <c r="D14" s="159"/>
      <c r="E14" s="159"/>
      <c r="F14" s="159"/>
      <c r="G14" s="159"/>
      <c r="H14" s="161"/>
      <c r="I14" s="158"/>
      <c r="J14" s="156"/>
    </row>
    <row r="15" spans="1:38" ht="15.75" thickBot="1" x14ac:dyDescent="0.25">
      <c r="B15" s="157" t="s">
        <v>291</v>
      </c>
      <c r="C15" s="210">
        <f>C13-C14</f>
        <v>0</v>
      </c>
      <c r="D15" s="162"/>
      <c r="E15" s="162"/>
      <c r="F15" s="162"/>
      <c r="G15" s="162"/>
      <c r="H15" s="163"/>
      <c r="I15" s="156"/>
      <c r="J15" s="156"/>
    </row>
    <row r="16" spans="1:38" ht="14.25" customHeight="1" thickTop="1" x14ac:dyDescent="0.2">
      <c r="B16" s="157"/>
      <c r="C16" s="164"/>
      <c r="H16" s="156"/>
      <c r="I16" s="156"/>
      <c r="J16" s="156"/>
    </row>
    <row r="17" spans="1:12" x14ac:dyDescent="0.2">
      <c r="B17" s="155"/>
      <c r="C17" s="444" t="s">
        <v>195</v>
      </c>
      <c r="D17" s="444" t="s">
        <v>416</v>
      </c>
      <c r="E17" s="444" t="s">
        <v>416</v>
      </c>
      <c r="F17" s="444" t="s">
        <v>416</v>
      </c>
      <c r="G17" s="444" t="s">
        <v>411</v>
      </c>
      <c r="H17" s="165"/>
      <c r="I17" s="155"/>
      <c r="J17" s="166"/>
      <c r="K17" s="160"/>
      <c r="L17" s="81"/>
    </row>
    <row r="18" spans="1:12" x14ac:dyDescent="0.2">
      <c r="B18" s="445" t="s">
        <v>495</v>
      </c>
      <c r="C18" s="446" t="s">
        <v>338</v>
      </c>
      <c r="D18" s="446" t="s">
        <v>417</v>
      </c>
      <c r="E18" s="446" t="s">
        <v>417</v>
      </c>
      <c r="F18" s="446" t="s">
        <v>417</v>
      </c>
      <c r="G18" s="446" t="s">
        <v>412</v>
      </c>
      <c r="H18" s="444" t="s">
        <v>196</v>
      </c>
      <c r="I18" s="444" t="s">
        <v>533</v>
      </c>
      <c r="J18" s="444" t="s">
        <v>197</v>
      </c>
      <c r="L18" s="81"/>
    </row>
    <row r="19" spans="1:12" ht="21.75" customHeight="1" x14ac:dyDescent="0.2">
      <c r="A19" s="378">
        <f>+'Exhibit L'!A92</f>
        <v>30</v>
      </c>
      <c r="B19" s="391" t="str">
        <f>+'Exhibit L'!B20</f>
        <v>Adults &amp; Pediatrics</v>
      </c>
      <c r="C19" s="447">
        <v>0</v>
      </c>
      <c r="D19" s="447">
        <v>0</v>
      </c>
      <c r="E19" s="447">
        <v>0</v>
      </c>
      <c r="F19" s="447">
        <v>0</v>
      </c>
      <c r="G19" s="447">
        <v>0</v>
      </c>
      <c r="H19" s="448">
        <f t="shared" ref="H19:H43" si="0">SUM(C19:G19)</f>
        <v>0</v>
      </c>
      <c r="I19" s="448">
        <f>IF(C19=0,0,VLOOKUP(A19,'Exhibit B'!$A$18:$F$111,6,FALSE))</f>
        <v>0</v>
      </c>
      <c r="J19" s="448">
        <f>H19-I19</f>
        <v>0</v>
      </c>
      <c r="L19" s="81"/>
    </row>
    <row r="20" spans="1:12" x14ac:dyDescent="0.2">
      <c r="A20" s="382">
        <f>+'Exhibit L'!A93</f>
        <v>31</v>
      </c>
      <c r="B20" s="392" t="str">
        <f>+'Exhibit L'!B21</f>
        <v>Intensive Care Unit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50">
        <f t="shared" si="0"/>
        <v>0</v>
      </c>
      <c r="I20" s="450">
        <f>IF(C20=0,0,VLOOKUP(A20,'Exhibit B'!$A$18:$F$111,6,FALSE))</f>
        <v>0</v>
      </c>
      <c r="J20" s="450">
        <f t="shared" ref="J20:J77" si="1">H20-I20</f>
        <v>0</v>
      </c>
      <c r="L20" s="81"/>
    </row>
    <row r="21" spans="1:12" x14ac:dyDescent="0.2">
      <c r="A21" s="382">
        <f>+'Exhibit L'!A94</f>
        <v>31.01</v>
      </c>
      <c r="B21" s="392" t="str">
        <f>+'Exhibit L'!B22</f>
        <v>Neonatal Intensive Care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50">
        <f t="shared" si="0"/>
        <v>0</v>
      </c>
      <c r="I21" s="450">
        <f>IF(C21=0,0,VLOOKUP(A21,'Exhibit B'!$A$18:$F$111,6,FALSE))</f>
        <v>0</v>
      </c>
      <c r="J21" s="450">
        <f t="shared" si="1"/>
        <v>0</v>
      </c>
      <c r="L21" s="81"/>
    </row>
    <row r="22" spans="1:12" s="291" customFormat="1" x14ac:dyDescent="0.2">
      <c r="A22" s="382">
        <f>+'Exhibit L'!A95</f>
        <v>40</v>
      </c>
      <c r="B22" s="392" t="str">
        <f>+'Exhibit L'!B23</f>
        <v>Subprovider - IPF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50">
        <f t="shared" si="0"/>
        <v>0</v>
      </c>
      <c r="I22" s="450">
        <f>IF(C22=0,0,VLOOKUP(A22,'Exhibit B'!$A$18:$F$111,6,FALSE))</f>
        <v>0</v>
      </c>
      <c r="J22" s="450">
        <f t="shared" si="1"/>
        <v>0</v>
      </c>
    </row>
    <row r="23" spans="1:12" x14ac:dyDescent="0.2">
      <c r="A23" s="382">
        <f>+'Exhibit L'!A96</f>
        <v>41</v>
      </c>
      <c r="B23" s="392" t="str">
        <f>+'Exhibit L'!B24</f>
        <v>Subprovider - IRF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50">
        <f t="shared" si="0"/>
        <v>0</v>
      </c>
      <c r="I23" s="450">
        <f>IF(C23=0,0,VLOOKUP(A23,'Exhibit B'!$A$18:$F$111,6,FALSE))</f>
        <v>0</v>
      </c>
      <c r="J23" s="450">
        <f t="shared" si="1"/>
        <v>0</v>
      </c>
      <c r="L23" s="81"/>
    </row>
    <row r="24" spans="1:12" x14ac:dyDescent="0.2">
      <c r="A24" s="382">
        <f>+'Exhibit L'!A97</f>
        <v>43</v>
      </c>
      <c r="B24" s="392" t="str">
        <f>+'Exhibit L'!B25</f>
        <v>Nursery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50">
        <f t="shared" si="0"/>
        <v>0</v>
      </c>
      <c r="I24" s="450">
        <f>IF(C24=0,0,VLOOKUP(A24,'Exhibit B'!$A$18:$F$111,6,FALSE))</f>
        <v>0</v>
      </c>
      <c r="J24" s="450">
        <f t="shared" si="1"/>
        <v>0</v>
      </c>
      <c r="L24" s="81"/>
    </row>
    <row r="25" spans="1:12" x14ac:dyDescent="0.2">
      <c r="A25" s="382">
        <f>+'Exhibit L'!A98</f>
        <v>50</v>
      </c>
      <c r="B25" s="392" t="str">
        <f>+'Exhibit L'!B26</f>
        <v>Operating Room</v>
      </c>
      <c r="C25" s="449">
        <v>0</v>
      </c>
      <c r="D25" s="449">
        <v>0</v>
      </c>
      <c r="E25" s="449">
        <v>0</v>
      </c>
      <c r="F25" s="449">
        <v>0</v>
      </c>
      <c r="G25" s="449">
        <v>0</v>
      </c>
      <c r="H25" s="450">
        <f t="shared" si="0"/>
        <v>0</v>
      </c>
      <c r="I25" s="450">
        <f>IF(C25=0,0,VLOOKUP(A25,'Exhibit B'!$A$18:$F$111,6,FALSE))</f>
        <v>0</v>
      </c>
      <c r="J25" s="450">
        <f t="shared" si="1"/>
        <v>0</v>
      </c>
      <c r="L25" s="81"/>
    </row>
    <row r="26" spans="1:12" x14ac:dyDescent="0.2">
      <c r="A26" s="382">
        <f>+'Exhibit L'!A99</f>
        <v>51</v>
      </c>
      <c r="B26" s="392" t="str">
        <f>+'Exhibit L'!B27</f>
        <v>Recovery Room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50">
        <f t="shared" si="0"/>
        <v>0</v>
      </c>
      <c r="I26" s="450">
        <f>IF(C26=0,0,VLOOKUP(A26,'Exhibit B'!$A$18:$F$111,6,FALSE))</f>
        <v>0</v>
      </c>
      <c r="J26" s="450">
        <f t="shared" si="1"/>
        <v>0</v>
      </c>
      <c r="L26" s="81"/>
    </row>
    <row r="27" spans="1:12" x14ac:dyDescent="0.2">
      <c r="A27" s="382">
        <f>+'Exhibit L'!A100</f>
        <v>52</v>
      </c>
      <c r="B27" s="392" t="str">
        <f>+'Exhibit L'!B28</f>
        <v>Delivery &amp; Labor</v>
      </c>
      <c r="C27" s="449">
        <v>0</v>
      </c>
      <c r="D27" s="449">
        <v>0</v>
      </c>
      <c r="E27" s="449">
        <v>0</v>
      </c>
      <c r="F27" s="449">
        <v>0</v>
      </c>
      <c r="G27" s="449">
        <v>0</v>
      </c>
      <c r="H27" s="450">
        <f t="shared" si="0"/>
        <v>0</v>
      </c>
      <c r="I27" s="450">
        <f>IF(C27=0,0,VLOOKUP(A27,'Exhibit B'!$A$18:$F$111,6,FALSE))</f>
        <v>0</v>
      </c>
      <c r="J27" s="450">
        <f t="shared" si="1"/>
        <v>0</v>
      </c>
      <c r="L27" s="81"/>
    </row>
    <row r="28" spans="1:12" x14ac:dyDescent="0.2">
      <c r="A28" s="382">
        <f>+'Exhibit L'!A101</f>
        <v>53</v>
      </c>
      <c r="B28" s="392" t="str">
        <f>+'Exhibit L'!B29</f>
        <v>Anesthesia</v>
      </c>
      <c r="C28" s="449">
        <v>0</v>
      </c>
      <c r="D28" s="449">
        <v>0</v>
      </c>
      <c r="E28" s="449">
        <v>0</v>
      </c>
      <c r="F28" s="449">
        <v>0</v>
      </c>
      <c r="G28" s="449">
        <v>0</v>
      </c>
      <c r="H28" s="450">
        <f t="shared" si="0"/>
        <v>0</v>
      </c>
      <c r="I28" s="450">
        <f>IF(C28=0,0,VLOOKUP(A28,'Exhibit B'!$A$18:$F$111,6,FALSE))</f>
        <v>0</v>
      </c>
      <c r="J28" s="450">
        <f t="shared" si="1"/>
        <v>0</v>
      </c>
      <c r="L28" s="81"/>
    </row>
    <row r="29" spans="1:12" x14ac:dyDescent="0.2">
      <c r="A29" s="382">
        <f>+'Exhibit L'!A102</f>
        <v>54</v>
      </c>
      <c r="B29" s="392" t="str">
        <f>+'Exhibit L'!B30</f>
        <v>Radiology-Diagnostic</v>
      </c>
      <c r="C29" s="449">
        <v>0</v>
      </c>
      <c r="D29" s="449">
        <v>0</v>
      </c>
      <c r="E29" s="449">
        <v>0</v>
      </c>
      <c r="F29" s="449">
        <v>0</v>
      </c>
      <c r="G29" s="449">
        <v>0</v>
      </c>
      <c r="H29" s="450">
        <f t="shared" si="0"/>
        <v>0</v>
      </c>
      <c r="I29" s="450">
        <f>IF(C29=0,0,VLOOKUP(A29,'Exhibit B'!$A$18:$F$111,6,FALSE))</f>
        <v>0</v>
      </c>
      <c r="J29" s="450">
        <f t="shared" si="1"/>
        <v>0</v>
      </c>
      <c r="L29" s="81"/>
    </row>
    <row r="30" spans="1:12" x14ac:dyDescent="0.2">
      <c r="A30" s="382">
        <f>+'Exhibit L'!A103</f>
        <v>57</v>
      </c>
      <c r="B30" s="392" t="str">
        <f>+'Exhibit L'!B31</f>
        <v>CT Scan</v>
      </c>
      <c r="C30" s="449">
        <v>0</v>
      </c>
      <c r="D30" s="449">
        <v>0</v>
      </c>
      <c r="E30" s="449">
        <v>0</v>
      </c>
      <c r="F30" s="449">
        <v>0</v>
      </c>
      <c r="G30" s="449">
        <v>0</v>
      </c>
      <c r="H30" s="450">
        <f t="shared" si="0"/>
        <v>0</v>
      </c>
      <c r="I30" s="450">
        <f>IF(C30=0,0,VLOOKUP(A30,'Exhibit B'!$A$18:$F$111,6,FALSE))</f>
        <v>0</v>
      </c>
      <c r="J30" s="450">
        <f t="shared" si="1"/>
        <v>0</v>
      </c>
      <c r="L30" s="81"/>
    </row>
    <row r="31" spans="1:12" x14ac:dyDescent="0.2">
      <c r="A31" s="382">
        <f>+'Exhibit L'!A104</f>
        <v>58</v>
      </c>
      <c r="B31" s="392" t="str">
        <f>+'Exhibit L'!B32</f>
        <v>MRI</v>
      </c>
      <c r="C31" s="449">
        <v>0</v>
      </c>
      <c r="D31" s="449">
        <v>0</v>
      </c>
      <c r="E31" s="449">
        <v>0</v>
      </c>
      <c r="F31" s="449">
        <v>0</v>
      </c>
      <c r="G31" s="449">
        <v>0</v>
      </c>
      <c r="H31" s="450">
        <f t="shared" si="0"/>
        <v>0</v>
      </c>
      <c r="I31" s="450">
        <f>IF(C31=0,0,VLOOKUP(A31,'Exhibit B'!$A$18:$F$111,6,FALSE))</f>
        <v>0</v>
      </c>
      <c r="J31" s="450">
        <f t="shared" si="1"/>
        <v>0</v>
      </c>
      <c r="L31" s="81"/>
    </row>
    <row r="32" spans="1:12" x14ac:dyDescent="0.2">
      <c r="A32" s="382">
        <f>+'Exhibit L'!A105</f>
        <v>59</v>
      </c>
      <c r="B32" s="392" t="str">
        <f>+'Exhibit L'!B33</f>
        <v>Cardiac Cath</v>
      </c>
      <c r="C32" s="449">
        <v>0</v>
      </c>
      <c r="D32" s="449">
        <v>0</v>
      </c>
      <c r="E32" s="449">
        <v>0</v>
      </c>
      <c r="F32" s="449">
        <v>0</v>
      </c>
      <c r="G32" s="449">
        <v>0</v>
      </c>
      <c r="H32" s="450">
        <f t="shared" si="0"/>
        <v>0</v>
      </c>
      <c r="I32" s="450">
        <f>IF(C32=0,0,VLOOKUP(A32,'Exhibit B'!$A$18:$F$111,6,FALSE))</f>
        <v>0</v>
      </c>
      <c r="J32" s="450">
        <f t="shared" si="1"/>
        <v>0</v>
      </c>
      <c r="L32" s="81"/>
    </row>
    <row r="33" spans="1:12" x14ac:dyDescent="0.2">
      <c r="A33" s="382">
        <f>+'Exhibit L'!A106</f>
        <v>60</v>
      </c>
      <c r="B33" s="392" t="str">
        <f>+'Exhibit L'!B34</f>
        <v>Laboratory</v>
      </c>
      <c r="C33" s="449">
        <v>0</v>
      </c>
      <c r="D33" s="449">
        <v>0</v>
      </c>
      <c r="E33" s="449">
        <v>0</v>
      </c>
      <c r="F33" s="449">
        <v>0</v>
      </c>
      <c r="G33" s="449">
        <v>0</v>
      </c>
      <c r="H33" s="450">
        <f t="shared" si="0"/>
        <v>0</v>
      </c>
      <c r="I33" s="450">
        <f>IF(C33=0,0,VLOOKUP(A33,'Exhibit B'!$A$18:$F$111,6,FALSE))</f>
        <v>0</v>
      </c>
      <c r="J33" s="450">
        <f t="shared" si="1"/>
        <v>0</v>
      </c>
      <c r="L33" s="81"/>
    </row>
    <row r="34" spans="1:12" x14ac:dyDescent="0.2">
      <c r="A34" s="382">
        <f>+'Exhibit L'!A107</f>
        <v>62</v>
      </c>
      <c r="B34" s="392" t="str">
        <f>+'Exhibit L'!B35</f>
        <v>Whole Blood &amp; Packed Red Blood Cell</v>
      </c>
      <c r="C34" s="449">
        <v>0</v>
      </c>
      <c r="D34" s="449">
        <v>0</v>
      </c>
      <c r="E34" s="449">
        <v>0</v>
      </c>
      <c r="F34" s="449">
        <v>0</v>
      </c>
      <c r="G34" s="449">
        <v>0</v>
      </c>
      <c r="H34" s="450">
        <f t="shared" si="0"/>
        <v>0</v>
      </c>
      <c r="I34" s="450">
        <f>IF(C34=0,0,VLOOKUP(A34,'Exhibit B'!$A$18:$F$111,6,FALSE))</f>
        <v>0</v>
      </c>
      <c r="J34" s="450">
        <f t="shared" si="1"/>
        <v>0</v>
      </c>
      <c r="L34" s="81"/>
    </row>
    <row r="35" spans="1:12" x14ac:dyDescent="0.2">
      <c r="A35" s="382">
        <f>+'Exhibit L'!A108</f>
        <v>65</v>
      </c>
      <c r="B35" s="392" t="str">
        <f>+'Exhibit L'!B36</f>
        <v>Respiratory Therapy</v>
      </c>
      <c r="C35" s="449">
        <v>0</v>
      </c>
      <c r="D35" s="449">
        <v>0</v>
      </c>
      <c r="E35" s="449">
        <v>0</v>
      </c>
      <c r="F35" s="449">
        <v>0</v>
      </c>
      <c r="G35" s="449">
        <v>0</v>
      </c>
      <c r="H35" s="450">
        <f t="shared" si="0"/>
        <v>0</v>
      </c>
      <c r="I35" s="450">
        <f>IF(C35=0,0,VLOOKUP(A35,'Exhibit B'!$A$18:$F$111,6,FALSE))</f>
        <v>0</v>
      </c>
      <c r="J35" s="450">
        <f t="shared" si="1"/>
        <v>0</v>
      </c>
      <c r="L35" s="81"/>
    </row>
    <row r="36" spans="1:12" x14ac:dyDescent="0.2">
      <c r="A36" s="382">
        <f>+'Exhibit L'!A109</f>
        <v>66</v>
      </c>
      <c r="B36" s="392" t="str">
        <f>+'Exhibit L'!B37</f>
        <v>Physical Therapy</v>
      </c>
      <c r="C36" s="449">
        <v>0</v>
      </c>
      <c r="D36" s="449">
        <v>0</v>
      </c>
      <c r="E36" s="449">
        <v>0</v>
      </c>
      <c r="F36" s="449">
        <v>0</v>
      </c>
      <c r="G36" s="449">
        <v>0</v>
      </c>
      <c r="H36" s="450">
        <f t="shared" si="0"/>
        <v>0</v>
      </c>
      <c r="I36" s="450">
        <f>IF(C36=0,0,VLOOKUP(A36,'Exhibit B'!$A$18:$F$111,6,FALSE))</f>
        <v>0</v>
      </c>
      <c r="J36" s="450">
        <f t="shared" si="1"/>
        <v>0</v>
      </c>
      <c r="L36" s="81"/>
    </row>
    <row r="37" spans="1:12" x14ac:dyDescent="0.2">
      <c r="A37" s="382">
        <f>+'Exhibit L'!A110</f>
        <v>67</v>
      </c>
      <c r="B37" s="392" t="str">
        <f>+'Exhibit L'!B38</f>
        <v>Occupational Therapy</v>
      </c>
      <c r="C37" s="449">
        <v>0</v>
      </c>
      <c r="D37" s="449">
        <v>0</v>
      </c>
      <c r="E37" s="449">
        <v>0</v>
      </c>
      <c r="F37" s="449">
        <v>0</v>
      </c>
      <c r="G37" s="449">
        <v>0</v>
      </c>
      <c r="H37" s="450">
        <f t="shared" si="0"/>
        <v>0</v>
      </c>
      <c r="I37" s="450">
        <f>IF(C37=0,0,VLOOKUP(A37,'Exhibit B'!$A$18:$F$111,6,FALSE))</f>
        <v>0</v>
      </c>
      <c r="J37" s="450">
        <f t="shared" si="1"/>
        <v>0</v>
      </c>
      <c r="L37" s="81"/>
    </row>
    <row r="38" spans="1:12" x14ac:dyDescent="0.2">
      <c r="A38" s="382">
        <f>+'Exhibit L'!A111</f>
        <v>68</v>
      </c>
      <c r="B38" s="392" t="str">
        <f>+'Exhibit L'!B39</f>
        <v>Speech Therapy</v>
      </c>
      <c r="C38" s="449">
        <v>0</v>
      </c>
      <c r="D38" s="449">
        <v>0</v>
      </c>
      <c r="E38" s="449">
        <v>0</v>
      </c>
      <c r="F38" s="449">
        <v>0</v>
      </c>
      <c r="G38" s="449">
        <v>0</v>
      </c>
      <c r="H38" s="450">
        <f t="shared" si="0"/>
        <v>0</v>
      </c>
      <c r="I38" s="450">
        <f>IF(C38=0,0,VLOOKUP(A38,'Exhibit B'!$A$18:$F$111,6,FALSE))</f>
        <v>0</v>
      </c>
      <c r="J38" s="450">
        <f t="shared" si="1"/>
        <v>0</v>
      </c>
      <c r="L38" s="81"/>
    </row>
    <row r="39" spans="1:12" x14ac:dyDescent="0.2">
      <c r="A39" s="382">
        <f>+'Exhibit L'!A112</f>
        <v>69</v>
      </c>
      <c r="B39" s="392" t="str">
        <f>+'Exhibit L'!B40</f>
        <v>Electrocardiology</v>
      </c>
      <c r="C39" s="449">
        <v>0</v>
      </c>
      <c r="D39" s="449">
        <v>0</v>
      </c>
      <c r="E39" s="449">
        <v>0</v>
      </c>
      <c r="F39" s="449">
        <v>0</v>
      </c>
      <c r="G39" s="449">
        <v>0</v>
      </c>
      <c r="H39" s="450">
        <f t="shared" si="0"/>
        <v>0</v>
      </c>
      <c r="I39" s="450">
        <f>IF(C39=0,0,VLOOKUP(A39,'Exhibit B'!$A$18:$F$111,6,FALSE))</f>
        <v>0</v>
      </c>
      <c r="J39" s="450">
        <f t="shared" si="1"/>
        <v>0</v>
      </c>
      <c r="L39" s="81"/>
    </row>
    <row r="40" spans="1:12" x14ac:dyDescent="0.2">
      <c r="A40" s="382">
        <f>+'Exhibit L'!A113</f>
        <v>70</v>
      </c>
      <c r="B40" s="392" t="str">
        <f>+'Exhibit L'!B41</f>
        <v>Electroencephalography</v>
      </c>
      <c r="C40" s="449">
        <v>0</v>
      </c>
      <c r="D40" s="449">
        <v>0</v>
      </c>
      <c r="E40" s="449">
        <v>0</v>
      </c>
      <c r="F40" s="449">
        <v>0</v>
      </c>
      <c r="G40" s="449">
        <v>0</v>
      </c>
      <c r="H40" s="450">
        <f t="shared" si="0"/>
        <v>0</v>
      </c>
      <c r="I40" s="450">
        <f>IF(C40=0,0,VLOOKUP(A40,'Exhibit B'!$A$18:$F$111,6,FALSE))</f>
        <v>0</v>
      </c>
      <c r="J40" s="450">
        <f t="shared" si="1"/>
        <v>0</v>
      </c>
      <c r="L40" s="81"/>
    </row>
    <row r="41" spans="1:12" x14ac:dyDescent="0.2">
      <c r="A41" s="382">
        <f>+'Exhibit L'!A114</f>
        <v>90</v>
      </c>
      <c r="B41" s="392" t="str">
        <f>+'Exhibit L'!B42</f>
        <v>Clinic</v>
      </c>
      <c r="C41" s="449">
        <v>0</v>
      </c>
      <c r="D41" s="449">
        <v>0</v>
      </c>
      <c r="E41" s="449">
        <v>0</v>
      </c>
      <c r="F41" s="449">
        <v>0</v>
      </c>
      <c r="G41" s="449">
        <v>0</v>
      </c>
      <c r="H41" s="450">
        <f t="shared" si="0"/>
        <v>0</v>
      </c>
      <c r="I41" s="450">
        <f>IF(C41=0,0,VLOOKUP(A41,'Exhibit B'!$A$18:$F$111,6,FALSE))</f>
        <v>0</v>
      </c>
      <c r="J41" s="450">
        <f t="shared" si="1"/>
        <v>0</v>
      </c>
      <c r="L41" s="81"/>
    </row>
    <row r="42" spans="1:12" x14ac:dyDescent="0.2">
      <c r="A42" s="382">
        <f>+'Exhibit L'!A115</f>
        <v>90.01</v>
      </c>
      <c r="B42" s="392" t="str">
        <f>+'Exhibit L'!B43</f>
        <v>Other Clinic 1</v>
      </c>
      <c r="C42" s="449">
        <v>0</v>
      </c>
      <c r="D42" s="449">
        <v>0</v>
      </c>
      <c r="E42" s="449">
        <v>0</v>
      </c>
      <c r="F42" s="449">
        <v>0</v>
      </c>
      <c r="G42" s="449">
        <v>0</v>
      </c>
      <c r="H42" s="450">
        <f t="shared" si="0"/>
        <v>0</v>
      </c>
      <c r="I42" s="450">
        <f>IF(C42=0,0,VLOOKUP(A42,'Exhibit B'!$A$18:$F$111,6,FALSE))</f>
        <v>0</v>
      </c>
      <c r="J42" s="450">
        <f t="shared" si="1"/>
        <v>0</v>
      </c>
      <c r="L42" s="81"/>
    </row>
    <row r="43" spans="1:12" x14ac:dyDescent="0.2">
      <c r="A43" s="382">
        <f>+'Exhibit L'!A116</f>
        <v>90.02</v>
      </c>
      <c r="B43" s="392" t="str">
        <f>+'Exhibit L'!B44</f>
        <v>Other Clinic 2</v>
      </c>
      <c r="C43" s="449">
        <v>0</v>
      </c>
      <c r="D43" s="449">
        <v>0</v>
      </c>
      <c r="E43" s="449">
        <v>0</v>
      </c>
      <c r="F43" s="449">
        <v>0</v>
      </c>
      <c r="G43" s="449">
        <v>0</v>
      </c>
      <c r="H43" s="450">
        <f t="shared" si="0"/>
        <v>0</v>
      </c>
      <c r="I43" s="450">
        <f>IF(C43=0,0,VLOOKUP(A43,'Exhibit B'!$A$18:$F$111,6,FALSE))</f>
        <v>0</v>
      </c>
      <c r="J43" s="450">
        <f t="shared" si="1"/>
        <v>0</v>
      </c>
      <c r="L43" s="81"/>
    </row>
    <row r="44" spans="1:12" x14ac:dyDescent="0.2">
      <c r="A44" s="382">
        <f>+'Exhibit L'!A117</f>
        <v>90.03</v>
      </c>
      <c r="B44" s="392" t="str">
        <f>+'Exhibit L'!B45</f>
        <v>Other Clinic 3</v>
      </c>
      <c r="C44" s="449">
        <v>0</v>
      </c>
      <c r="D44" s="449">
        <v>0</v>
      </c>
      <c r="E44" s="449">
        <v>0</v>
      </c>
      <c r="F44" s="449">
        <v>0</v>
      </c>
      <c r="G44" s="449">
        <v>0</v>
      </c>
      <c r="H44" s="450">
        <f t="shared" ref="H44:H75" si="2">SUM(C44:G44)</f>
        <v>0</v>
      </c>
      <c r="I44" s="450">
        <f>IF(C44=0,0,VLOOKUP(A44,'Exhibit B'!$A$18:$F$111,6,FALSE))</f>
        <v>0</v>
      </c>
      <c r="J44" s="450">
        <f t="shared" si="1"/>
        <v>0</v>
      </c>
      <c r="L44" s="81"/>
    </row>
    <row r="45" spans="1:12" x14ac:dyDescent="0.2">
      <c r="A45" s="382">
        <f>+'Exhibit L'!A118</f>
        <v>90.04</v>
      </c>
      <c r="B45" s="392" t="str">
        <f>+'Exhibit L'!B46</f>
        <v>Other Clinic 4</v>
      </c>
      <c r="C45" s="449">
        <v>0</v>
      </c>
      <c r="D45" s="449">
        <v>0</v>
      </c>
      <c r="E45" s="449">
        <v>0</v>
      </c>
      <c r="F45" s="449">
        <v>0</v>
      </c>
      <c r="G45" s="449">
        <v>0</v>
      </c>
      <c r="H45" s="450">
        <f t="shared" si="2"/>
        <v>0</v>
      </c>
      <c r="I45" s="450">
        <f>IF(C45=0,0,VLOOKUP(A45,'Exhibit B'!$A$18:$F$111,6,FALSE))</f>
        <v>0</v>
      </c>
      <c r="J45" s="450">
        <f t="shared" si="1"/>
        <v>0</v>
      </c>
      <c r="L45" s="81"/>
    </row>
    <row r="46" spans="1:12" x14ac:dyDescent="0.2">
      <c r="A46" s="382">
        <f>+'Exhibit L'!A119</f>
        <v>90.05</v>
      </c>
      <c r="B46" s="392" t="str">
        <f>+'Exhibit L'!B47</f>
        <v>Other Clinic 5</v>
      </c>
      <c r="C46" s="449">
        <v>0</v>
      </c>
      <c r="D46" s="449">
        <v>0</v>
      </c>
      <c r="E46" s="449">
        <v>0</v>
      </c>
      <c r="F46" s="449">
        <v>0</v>
      </c>
      <c r="G46" s="449">
        <v>0</v>
      </c>
      <c r="H46" s="450">
        <f t="shared" si="2"/>
        <v>0</v>
      </c>
      <c r="I46" s="450">
        <f>IF(C46=0,0,VLOOKUP(A46,'Exhibit B'!$A$18:$F$111,6,FALSE))</f>
        <v>0</v>
      </c>
      <c r="J46" s="450">
        <f t="shared" si="1"/>
        <v>0</v>
      </c>
      <c r="L46" s="81"/>
    </row>
    <row r="47" spans="1:12" x14ac:dyDescent="0.2">
      <c r="A47" s="382">
        <f>+'Exhibit L'!A120</f>
        <v>90.06</v>
      </c>
      <c r="B47" s="392" t="str">
        <f>+'Exhibit L'!B48</f>
        <v>Other Clinic 6</v>
      </c>
      <c r="C47" s="449">
        <v>0</v>
      </c>
      <c r="D47" s="449">
        <v>0</v>
      </c>
      <c r="E47" s="449">
        <v>0</v>
      </c>
      <c r="F47" s="449">
        <v>0</v>
      </c>
      <c r="G47" s="449">
        <v>0</v>
      </c>
      <c r="H47" s="450">
        <f t="shared" si="2"/>
        <v>0</v>
      </c>
      <c r="I47" s="450">
        <f>IF(C47=0,0,VLOOKUP(A47,'Exhibit B'!$A$18:$F$111,6,FALSE))</f>
        <v>0</v>
      </c>
      <c r="J47" s="450">
        <f t="shared" si="1"/>
        <v>0</v>
      </c>
      <c r="L47" s="81"/>
    </row>
    <row r="48" spans="1:12" x14ac:dyDescent="0.2">
      <c r="A48" s="382">
        <f>+'Exhibit L'!A121</f>
        <v>90.07</v>
      </c>
      <c r="B48" s="392" t="str">
        <f>+'Exhibit L'!B49</f>
        <v>Other Clinic 7</v>
      </c>
      <c r="C48" s="449">
        <v>0</v>
      </c>
      <c r="D48" s="449">
        <v>0</v>
      </c>
      <c r="E48" s="449">
        <v>0</v>
      </c>
      <c r="F48" s="449">
        <v>0</v>
      </c>
      <c r="G48" s="449">
        <v>0</v>
      </c>
      <c r="H48" s="450">
        <f t="shared" si="2"/>
        <v>0</v>
      </c>
      <c r="I48" s="450">
        <f>IF(C48=0,0,VLOOKUP(A48,'Exhibit B'!$A$18:$F$111,6,FALSE))</f>
        <v>0</v>
      </c>
      <c r="J48" s="450">
        <f t="shared" si="1"/>
        <v>0</v>
      </c>
      <c r="L48" s="81"/>
    </row>
    <row r="49" spans="1:12" x14ac:dyDescent="0.2">
      <c r="A49" s="382">
        <f>+'Exhibit L'!A122</f>
        <v>90.08</v>
      </c>
      <c r="B49" s="392" t="str">
        <f>+'Exhibit L'!B50</f>
        <v>Other Clinic 8</v>
      </c>
      <c r="C49" s="449">
        <v>0</v>
      </c>
      <c r="D49" s="449">
        <v>0</v>
      </c>
      <c r="E49" s="449">
        <v>0</v>
      </c>
      <c r="F49" s="449">
        <v>0</v>
      </c>
      <c r="G49" s="449">
        <v>0</v>
      </c>
      <c r="H49" s="450">
        <f t="shared" si="2"/>
        <v>0</v>
      </c>
      <c r="I49" s="450">
        <f>IF(C49=0,0,VLOOKUP(A49,'Exhibit B'!$A$18:$F$111,6,FALSE))</f>
        <v>0</v>
      </c>
      <c r="J49" s="450">
        <f t="shared" si="1"/>
        <v>0</v>
      </c>
      <c r="L49" s="81"/>
    </row>
    <row r="50" spans="1:12" x14ac:dyDescent="0.2">
      <c r="A50" s="382">
        <f>+'Exhibit L'!A123</f>
        <v>90.09</v>
      </c>
      <c r="B50" s="392" t="str">
        <f>+'Exhibit L'!B51</f>
        <v>Other Clinic 9</v>
      </c>
      <c r="C50" s="449">
        <v>0</v>
      </c>
      <c r="D50" s="449">
        <v>0</v>
      </c>
      <c r="E50" s="449">
        <v>0</v>
      </c>
      <c r="F50" s="449">
        <v>0</v>
      </c>
      <c r="G50" s="449">
        <v>0</v>
      </c>
      <c r="H50" s="450">
        <f t="shared" si="2"/>
        <v>0</v>
      </c>
      <c r="I50" s="450">
        <f>IF(C50=0,0,VLOOKUP(A50,'Exhibit B'!$A$18:$F$111,6,FALSE))</f>
        <v>0</v>
      </c>
      <c r="J50" s="450">
        <f t="shared" si="1"/>
        <v>0</v>
      </c>
      <c r="L50" s="81"/>
    </row>
    <row r="51" spans="1:12" x14ac:dyDescent="0.2">
      <c r="A51" s="382">
        <f>+'Exhibit L'!A124</f>
        <v>90.1</v>
      </c>
      <c r="B51" s="392" t="str">
        <f>+'Exhibit L'!B52</f>
        <v>Other Clinic 10</v>
      </c>
      <c r="C51" s="449">
        <v>0</v>
      </c>
      <c r="D51" s="449">
        <v>0</v>
      </c>
      <c r="E51" s="449">
        <v>0</v>
      </c>
      <c r="F51" s="449">
        <v>0</v>
      </c>
      <c r="G51" s="449">
        <v>0</v>
      </c>
      <c r="H51" s="450">
        <f t="shared" si="2"/>
        <v>0</v>
      </c>
      <c r="I51" s="450">
        <f>IF(C51=0,0,VLOOKUP(A51,'Exhibit B'!$A$18:$F$111,6,FALSE))</f>
        <v>0</v>
      </c>
      <c r="J51" s="450">
        <f t="shared" si="1"/>
        <v>0</v>
      </c>
      <c r="L51" s="81"/>
    </row>
    <row r="52" spans="1:12" x14ac:dyDescent="0.2">
      <c r="A52" s="382">
        <f>+'Exhibit L'!A125</f>
        <v>90.11</v>
      </c>
      <c r="B52" s="392" t="str">
        <f>+'Exhibit L'!B53</f>
        <v>Other Clinic 11</v>
      </c>
      <c r="C52" s="449">
        <v>0</v>
      </c>
      <c r="D52" s="449">
        <v>0</v>
      </c>
      <c r="E52" s="449">
        <v>0</v>
      </c>
      <c r="F52" s="449">
        <v>0</v>
      </c>
      <c r="G52" s="449">
        <v>0</v>
      </c>
      <c r="H52" s="450">
        <f t="shared" si="2"/>
        <v>0</v>
      </c>
      <c r="I52" s="450">
        <f>IF(C52=0,0,VLOOKUP(A52,'Exhibit B'!$A$18:$F$111,6,FALSE))</f>
        <v>0</v>
      </c>
      <c r="J52" s="450">
        <f t="shared" si="1"/>
        <v>0</v>
      </c>
      <c r="L52" s="81"/>
    </row>
    <row r="53" spans="1:12" x14ac:dyDescent="0.2">
      <c r="A53" s="382">
        <f>+'Exhibit L'!A126</f>
        <v>90.12</v>
      </c>
      <c r="B53" s="392" t="str">
        <f>+'Exhibit L'!B54</f>
        <v>Other Clinic 12</v>
      </c>
      <c r="C53" s="449">
        <v>0</v>
      </c>
      <c r="D53" s="449">
        <v>0</v>
      </c>
      <c r="E53" s="449">
        <v>0</v>
      </c>
      <c r="F53" s="449">
        <v>0</v>
      </c>
      <c r="G53" s="449">
        <v>0</v>
      </c>
      <c r="H53" s="450">
        <f t="shared" si="2"/>
        <v>0</v>
      </c>
      <c r="I53" s="450">
        <f>IF(C53=0,0,VLOOKUP(A53,'Exhibit B'!$A$18:$F$111,6,FALSE))</f>
        <v>0</v>
      </c>
      <c r="J53" s="450">
        <f t="shared" si="1"/>
        <v>0</v>
      </c>
      <c r="L53" s="81"/>
    </row>
    <row r="54" spans="1:12" x14ac:dyDescent="0.2">
      <c r="A54" s="382">
        <f>+'Exhibit L'!A127</f>
        <v>90.13</v>
      </c>
      <c r="B54" s="392" t="str">
        <f>+'Exhibit L'!B55</f>
        <v>Other Clinic 13</v>
      </c>
      <c r="C54" s="449">
        <v>0</v>
      </c>
      <c r="D54" s="449">
        <v>0</v>
      </c>
      <c r="E54" s="449">
        <v>0</v>
      </c>
      <c r="F54" s="449">
        <v>0</v>
      </c>
      <c r="G54" s="449">
        <v>0</v>
      </c>
      <c r="H54" s="450">
        <f t="shared" si="2"/>
        <v>0</v>
      </c>
      <c r="I54" s="450">
        <f>IF(C54=0,0,VLOOKUP(A54,'Exhibit B'!$A$18:$F$111,6,FALSE))</f>
        <v>0</v>
      </c>
      <c r="J54" s="450">
        <f t="shared" si="1"/>
        <v>0</v>
      </c>
      <c r="L54" s="81"/>
    </row>
    <row r="55" spans="1:12" x14ac:dyDescent="0.2">
      <c r="A55" s="382">
        <f>+'Exhibit L'!A128</f>
        <v>90.14</v>
      </c>
      <c r="B55" s="392" t="str">
        <f>+'Exhibit L'!B56</f>
        <v>Other Clinic 14</v>
      </c>
      <c r="C55" s="449">
        <v>0</v>
      </c>
      <c r="D55" s="449">
        <v>0</v>
      </c>
      <c r="E55" s="449">
        <v>0</v>
      </c>
      <c r="F55" s="449">
        <v>0</v>
      </c>
      <c r="G55" s="449">
        <v>0</v>
      </c>
      <c r="H55" s="450">
        <f t="shared" si="2"/>
        <v>0</v>
      </c>
      <c r="I55" s="450">
        <f>IF(C55=0,0,VLOOKUP(A55,'Exhibit B'!$A$18:$F$111,6,FALSE))</f>
        <v>0</v>
      </c>
      <c r="J55" s="450">
        <f t="shared" si="1"/>
        <v>0</v>
      </c>
      <c r="L55" s="81"/>
    </row>
    <row r="56" spans="1:12" x14ac:dyDescent="0.2">
      <c r="A56" s="382">
        <f>+'Exhibit L'!A129</f>
        <v>90.15</v>
      </c>
      <c r="B56" s="392" t="str">
        <f>+'Exhibit L'!B57</f>
        <v>Other Clinic 15</v>
      </c>
      <c r="C56" s="449">
        <v>0</v>
      </c>
      <c r="D56" s="449">
        <v>0</v>
      </c>
      <c r="E56" s="449">
        <v>0</v>
      </c>
      <c r="F56" s="449">
        <v>0</v>
      </c>
      <c r="G56" s="449">
        <v>0</v>
      </c>
      <c r="H56" s="450">
        <f t="shared" si="2"/>
        <v>0</v>
      </c>
      <c r="I56" s="450">
        <f>IF(C56=0,0,VLOOKUP(A56,'Exhibit B'!$A$18:$F$111,6,FALSE))</f>
        <v>0</v>
      </c>
      <c r="J56" s="450">
        <f t="shared" si="1"/>
        <v>0</v>
      </c>
      <c r="L56" s="81"/>
    </row>
    <row r="57" spans="1:12" x14ac:dyDescent="0.2">
      <c r="A57" s="382">
        <f>+'Exhibit L'!A130</f>
        <v>90.16</v>
      </c>
      <c r="B57" s="392" t="str">
        <f>+'Exhibit L'!B58</f>
        <v>Other Clinic 16</v>
      </c>
      <c r="C57" s="449">
        <v>0</v>
      </c>
      <c r="D57" s="449">
        <v>0</v>
      </c>
      <c r="E57" s="449">
        <v>0</v>
      </c>
      <c r="F57" s="449">
        <v>0</v>
      </c>
      <c r="G57" s="449">
        <v>0</v>
      </c>
      <c r="H57" s="450">
        <f t="shared" si="2"/>
        <v>0</v>
      </c>
      <c r="I57" s="450">
        <f>IF(C57=0,0,VLOOKUP(A57,'Exhibit B'!$A$18:$F$111,6,FALSE))</f>
        <v>0</v>
      </c>
      <c r="J57" s="450">
        <f t="shared" si="1"/>
        <v>0</v>
      </c>
      <c r="L57" s="81"/>
    </row>
    <row r="58" spans="1:12" x14ac:dyDescent="0.2">
      <c r="A58" s="382">
        <f>+'Exhibit L'!A131</f>
        <v>90.17</v>
      </c>
      <c r="B58" s="392" t="str">
        <f>+'Exhibit L'!B59</f>
        <v>Other Clinic 17</v>
      </c>
      <c r="C58" s="449">
        <v>0</v>
      </c>
      <c r="D58" s="449">
        <v>0</v>
      </c>
      <c r="E58" s="449">
        <v>0</v>
      </c>
      <c r="F58" s="449">
        <v>0</v>
      </c>
      <c r="G58" s="449">
        <v>0</v>
      </c>
      <c r="H58" s="450">
        <f t="shared" si="2"/>
        <v>0</v>
      </c>
      <c r="I58" s="450">
        <f>IF(C58=0,0,VLOOKUP(A58,'Exhibit B'!$A$18:$F$111,6,FALSE))</f>
        <v>0</v>
      </c>
      <c r="J58" s="450">
        <f t="shared" si="1"/>
        <v>0</v>
      </c>
      <c r="L58" s="81"/>
    </row>
    <row r="59" spans="1:12" x14ac:dyDescent="0.2">
      <c r="A59" s="382">
        <f>+'Exhibit L'!A132</f>
        <v>90.18</v>
      </c>
      <c r="B59" s="392" t="str">
        <f>+'Exhibit L'!B60</f>
        <v>Other Clinic 18</v>
      </c>
      <c r="C59" s="449">
        <v>0</v>
      </c>
      <c r="D59" s="449">
        <v>0</v>
      </c>
      <c r="E59" s="449">
        <v>0</v>
      </c>
      <c r="F59" s="449">
        <v>0</v>
      </c>
      <c r="G59" s="449">
        <v>0</v>
      </c>
      <c r="H59" s="450">
        <f t="shared" si="2"/>
        <v>0</v>
      </c>
      <c r="I59" s="450">
        <f>IF(C59=0,0,VLOOKUP(A59,'Exhibit B'!$A$18:$F$111,6,FALSE))</f>
        <v>0</v>
      </c>
      <c r="J59" s="450">
        <f t="shared" si="1"/>
        <v>0</v>
      </c>
      <c r="L59" s="81"/>
    </row>
    <row r="60" spans="1:12" x14ac:dyDescent="0.2">
      <c r="A60" s="382">
        <f>+'Exhibit L'!A133</f>
        <v>90.19</v>
      </c>
      <c r="B60" s="392" t="str">
        <f>+'Exhibit L'!B61</f>
        <v>Other Clinic 19</v>
      </c>
      <c r="C60" s="449">
        <v>0</v>
      </c>
      <c r="D60" s="449">
        <v>0</v>
      </c>
      <c r="E60" s="449">
        <v>0</v>
      </c>
      <c r="F60" s="449">
        <v>0</v>
      </c>
      <c r="G60" s="449">
        <v>0</v>
      </c>
      <c r="H60" s="450">
        <f t="shared" si="2"/>
        <v>0</v>
      </c>
      <c r="I60" s="450">
        <f>IF(C60=0,0,VLOOKUP(A60,'Exhibit B'!$A$18:$F$111,6,FALSE))</f>
        <v>0</v>
      </c>
      <c r="J60" s="450">
        <f t="shared" si="1"/>
        <v>0</v>
      </c>
      <c r="L60" s="81"/>
    </row>
    <row r="61" spans="1:12" x14ac:dyDescent="0.2">
      <c r="A61" s="382">
        <f>+'Exhibit L'!A134</f>
        <v>90.2</v>
      </c>
      <c r="B61" s="392" t="str">
        <f>+'Exhibit L'!B62</f>
        <v>Other Clinic 20</v>
      </c>
      <c r="C61" s="449">
        <v>0</v>
      </c>
      <c r="D61" s="449">
        <v>0</v>
      </c>
      <c r="E61" s="449">
        <v>0</v>
      </c>
      <c r="F61" s="449">
        <v>0</v>
      </c>
      <c r="G61" s="449">
        <v>0</v>
      </c>
      <c r="H61" s="450">
        <f t="shared" si="2"/>
        <v>0</v>
      </c>
      <c r="I61" s="450">
        <f>IF(C61=0,0,VLOOKUP(A61,'Exhibit B'!$A$18:$F$111,6,FALSE))</f>
        <v>0</v>
      </c>
      <c r="J61" s="450">
        <f t="shared" si="1"/>
        <v>0</v>
      </c>
      <c r="L61" s="81"/>
    </row>
    <row r="62" spans="1:12" x14ac:dyDescent="0.2">
      <c r="A62" s="382">
        <f>+'Exhibit L'!A135</f>
        <v>90.21</v>
      </c>
      <c r="B62" s="392" t="str">
        <f>+'Exhibit L'!B63</f>
        <v>Other Clinic 21</v>
      </c>
      <c r="C62" s="449">
        <v>0</v>
      </c>
      <c r="D62" s="449">
        <v>0</v>
      </c>
      <c r="E62" s="449">
        <v>0</v>
      </c>
      <c r="F62" s="449">
        <v>0</v>
      </c>
      <c r="G62" s="449">
        <v>0</v>
      </c>
      <c r="H62" s="450">
        <f t="shared" si="2"/>
        <v>0</v>
      </c>
      <c r="I62" s="450">
        <f>IF(C62=0,0,VLOOKUP(A62,'Exhibit B'!$A$18:$F$111,6,FALSE))</f>
        <v>0</v>
      </c>
      <c r="J62" s="450">
        <f t="shared" si="1"/>
        <v>0</v>
      </c>
      <c r="L62" s="81"/>
    </row>
    <row r="63" spans="1:12" x14ac:dyDescent="0.2">
      <c r="A63" s="382">
        <f>+'Exhibit L'!A136</f>
        <v>90.22</v>
      </c>
      <c r="B63" s="392" t="str">
        <f>+'Exhibit L'!B64</f>
        <v>Other Clinic 22</v>
      </c>
      <c r="C63" s="449">
        <v>0</v>
      </c>
      <c r="D63" s="449">
        <v>0</v>
      </c>
      <c r="E63" s="449">
        <v>0</v>
      </c>
      <c r="F63" s="449">
        <v>0</v>
      </c>
      <c r="G63" s="449">
        <v>0</v>
      </c>
      <c r="H63" s="450">
        <f t="shared" si="2"/>
        <v>0</v>
      </c>
      <c r="I63" s="450">
        <f>IF(C63=0,0,VLOOKUP(A63,'Exhibit B'!$A$18:$F$111,6,FALSE))</f>
        <v>0</v>
      </c>
      <c r="J63" s="450">
        <f t="shared" si="1"/>
        <v>0</v>
      </c>
      <c r="L63" s="81"/>
    </row>
    <row r="64" spans="1:12" x14ac:dyDescent="0.2">
      <c r="A64" s="382">
        <f>+'Exhibit L'!A137</f>
        <v>90.23</v>
      </c>
      <c r="B64" s="392" t="str">
        <f>+'Exhibit L'!B65</f>
        <v>Other Clinic 23</v>
      </c>
      <c r="C64" s="449">
        <v>0</v>
      </c>
      <c r="D64" s="449">
        <v>0</v>
      </c>
      <c r="E64" s="449">
        <v>0</v>
      </c>
      <c r="F64" s="449">
        <v>0</v>
      </c>
      <c r="G64" s="449">
        <v>0</v>
      </c>
      <c r="H64" s="450">
        <f t="shared" si="2"/>
        <v>0</v>
      </c>
      <c r="I64" s="450">
        <f>IF(C64=0,0,VLOOKUP(A64,'Exhibit B'!$A$18:$F$111,6,FALSE))</f>
        <v>0</v>
      </c>
      <c r="J64" s="450">
        <f t="shared" si="1"/>
        <v>0</v>
      </c>
      <c r="L64" s="81"/>
    </row>
    <row r="65" spans="1:12" x14ac:dyDescent="0.2">
      <c r="A65" s="382">
        <f>+'Exhibit L'!A138</f>
        <v>90.24</v>
      </c>
      <c r="B65" s="392" t="str">
        <f>+'Exhibit L'!B66</f>
        <v>Other Clinic 24</v>
      </c>
      <c r="C65" s="449">
        <v>0</v>
      </c>
      <c r="D65" s="449">
        <v>0</v>
      </c>
      <c r="E65" s="449">
        <v>0</v>
      </c>
      <c r="F65" s="449">
        <v>0</v>
      </c>
      <c r="G65" s="449">
        <v>0</v>
      </c>
      <c r="H65" s="450">
        <f t="shared" si="2"/>
        <v>0</v>
      </c>
      <c r="I65" s="450">
        <f>IF(C65=0,0,VLOOKUP(A65,'Exhibit B'!$A$18:$F$111,6,FALSE))</f>
        <v>0</v>
      </c>
      <c r="J65" s="450">
        <f t="shared" si="1"/>
        <v>0</v>
      </c>
      <c r="L65" s="81"/>
    </row>
    <row r="66" spans="1:12" x14ac:dyDescent="0.2">
      <c r="A66" s="382">
        <f>+'Exhibit L'!A139</f>
        <v>90.25</v>
      </c>
      <c r="B66" s="392" t="str">
        <f>+'Exhibit L'!B67</f>
        <v>Other Clinic 25</v>
      </c>
      <c r="C66" s="449">
        <v>0</v>
      </c>
      <c r="D66" s="449">
        <v>0</v>
      </c>
      <c r="E66" s="449">
        <v>0</v>
      </c>
      <c r="F66" s="449">
        <v>0</v>
      </c>
      <c r="G66" s="449">
        <v>0</v>
      </c>
      <c r="H66" s="450">
        <f t="shared" si="2"/>
        <v>0</v>
      </c>
      <c r="I66" s="450">
        <f>IF(C66=0,0,VLOOKUP(A66,'Exhibit B'!$A$18:$F$111,6,FALSE))</f>
        <v>0</v>
      </c>
      <c r="J66" s="450">
        <f t="shared" si="1"/>
        <v>0</v>
      </c>
      <c r="L66" s="81"/>
    </row>
    <row r="67" spans="1:12" x14ac:dyDescent="0.2">
      <c r="A67" s="382">
        <f>+'Exhibit L'!A140</f>
        <v>90.26</v>
      </c>
      <c r="B67" s="392" t="str">
        <f>+'Exhibit L'!B68</f>
        <v>Other Clinic 26</v>
      </c>
      <c r="C67" s="449">
        <v>0</v>
      </c>
      <c r="D67" s="449">
        <v>0</v>
      </c>
      <c r="E67" s="449">
        <v>0</v>
      </c>
      <c r="F67" s="449">
        <v>0</v>
      </c>
      <c r="G67" s="449">
        <v>0</v>
      </c>
      <c r="H67" s="450">
        <f t="shared" si="2"/>
        <v>0</v>
      </c>
      <c r="I67" s="450">
        <f>IF(C67=0,0,VLOOKUP(A67,'Exhibit B'!$A$18:$F$111,6,FALSE))</f>
        <v>0</v>
      </c>
      <c r="J67" s="450">
        <f t="shared" si="1"/>
        <v>0</v>
      </c>
      <c r="L67" s="81"/>
    </row>
    <row r="68" spans="1:12" x14ac:dyDescent="0.2">
      <c r="A68" s="382">
        <f>+'Exhibit L'!A141</f>
        <v>90.27</v>
      </c>
      <c r="B68" s="392" t="str">
        <f>+'Exhibit L'!B69</f>
        <v>Other Clinic 27</v>
      </c>
      <c r="C68" s="449">
        <v>0</v>
      </c>
      <c r="D68" s="449">
        <v>0</v>
      </c>
      <c r="E68" s="449">
        <v>0</v>
      </c>
      <c r="F68" s="449">
        <v>0</v>
      </c>
      <c r="G68" s="449">
        <v>0</v>
      </c>
      <c r="H68" s="450">
        <f t="shared" si="2"/>
        <v>0</v>
      </c>
      <c r="I68" s="450">
        <f>IF(C68=0,0,VLOOKUP(A68,'Exhibit B'!$A$18:$F$111,6,FALSE))</f>
        <v>0</v>
      </c>
      <c r="J68" s="450">
        <f t="shared" si="1"/>
        <v>0</v>
      </c>
      <c r="L68" s="81"/>
    </row>
    <row r="69" spans="1:12" x14ac:dyDescent="0.2">
      <c r="A69" s="382">
        <f>+'Exhibit L'!A142</f>
        <v>90.28</v>
      </c>
      <c r="B69" s="392" t="str">
        <f>+'Exhibit L'!B70</f>
        <v>Other Clinic 28</v>
      </c>
      <c r="C69" s="449">
        <v>0</v>
      </c>
      <c r="D69" s="449">
        <v>0</v>
      </c>
      <c r="E69" s="449">
        <v>0</v>
      </c>
      <c r="F69" s="449">
        <v>0</v>
      </c>
      <c r="G69" s="449">
        <v>0</v>
      </c>
      <c r="H69" s="450">
        <f t="shared" si="2"/>
        <v>0</v>
      </c>
      <c r="I69" s="450">
        <f>IF(C69=0,0,VLOOKUP(A69,'Exhibit B'!$A$18:$F$111,6,FALSE))</f>
        <v>0</v>
      </c>
      <c r="J69" s="450">
        <f t="shared" si="1"/>
        <v>0</v>
      </c>
      <c r="L69" s="81"/>
    </row>
    <row r="70" spans="1:12" x14ac:dyDescent="0.2">
      <c r="A70" s="382">
        <f>+'Exhibit L'!A143</f>
        <v>90.29</v>
      </c>
      <c r="B70" s="392" t="str">
        <f>+'Exhibit L'!B71</f>
        <v>Other Clinic 29</v>
      </c>
      <c r="C70" s="449">
        <v>0</v>
      </c>
      <c r="D70" s="449">
        <v>0</v>
      </c>
      <c r="E70" s="449">
        <v>0</v>
      </c>
      <c r="F70" s="449">
        <v>0</v>
      </c>
      <c r="G70" s="449">
        <v>0</v>
      </c>
      <c r="H70" s="450">
        <f t="shared" si="2"/>
        <v>0</v>
      </c>
      <c r="I70" s="450">
        <f>IF(C70=0,0,VLOOKUP(A70,'Exhibit B'!$A$18:$F$111,6,FALSE))</f>
        <v>0</v>
      </c>
      <c r="J70" s="450">
        <f t="shared" si="1"/>
        <v>0</v>
      </c>
      <c r="L70" s="81"/>
    </row>
    <row r="71" spans="1:12" x14ac:dyDescent="0.2">
      <c r="A71" s="382">
        <f>+'Exhibit L'!A144</f>
        <v>90.3</v>
      </c>
      <c r="B71" s="392" t="str">
        <f>+'Exhibit L'!B72</f>
        <v>Other Clinic 30</v>
      </c>
      <c r="C71" s="449">
        <v>0</v>
      </c>
      <c r="D71" s="449">
        <v>0</v>
      </c>
      <c r="E71" s="449">
        <v>0</v>
      </c>
      <c r="F71" s="449">
        <v>0</v>
      </c>
      <c r="G71" s="449">
        <v>0</v>
      </c>
      <c r="H71" s="450">
        <f t="shared" si="2"/>
        <v>0</v>
      </c>
      <c r="I71" s="450">
        <f>IF(C71=0,0,VLOOKUP(A71,'Exhibit B'!$A$18:$F$111,6,FALSE))</f>
        <v>0</v>
      </c>
      <c r="J71" s="450">
        <f t="shared" si="1"/>
        <v>0</v>
      </c>
      <c r="L71" s="81"/>
    </row>
    <row r="72" spans="1:12" x14ac:dyDescent="0.2">
      <c r="A72" s="382">
        <f>+'Exhibit L'!A145</f>
        <v>90.31</v>
      </c>
      <c r="B72" s="392" t="str">
        <f>+'Exhibit L'!B73</f>
        <v>Other Clinic 31</v>
      </c>
      <c r="C72" s="449">
        <v>0</v>
      </c>
      <c r="D72" s="449">
        <v>0</v>
      </c>
      <c r="E72" s="449">
        <v>0</v>
      </c>
      <c r="F72" s="449">
        <v>0</v>
      </c>
      <c r="G72" s="449">
        <v>0</v>
      </c>
      <c r="H72" s="450">
        <f t="shared" si="2"/>
        <v>0</v>
      </c>
      <c r="I72" s="450">
        <f>IF(C72=0,0,VLOOKUP(A72,'Exhibit B'!$A$18:$F$111,6,FALSE))</f>
        <v>0</v>
      </c>
      <c r="J72" s="450">
        <f t="shared" si="1"/>
        <v>0</v>
      </c>
      <c r="L72" s="81"/>
    </row>
    <row r="73" spans="1:12" s="80" customFormat="1" x14ac:dyDescent="0.2">
      <c r="A73" s="382">
        <f>+'Exhibit L'!A146</f>
        <v>90.32</v>
      </c>
      <c r="B73" s="392" t="str">
        <f>+'Exhibit L'!B74</f>
        <v>Other Clinic 32</v>
      </c>
      <c r="C73" s="449">
        <v>0</v>
      </c>
      <c r="D73" s="449">
        <v>0</v>
      </c>
      <c r="E73" s="449">
        <v>0</v>
      </c>
      <c r="F73" s="449">
        <v>0</v>
      </c>
      <c r="G73" s="449">
        <v>0</v>
      </c>
      <c r="H73" s="450">
        <f t="shared" si="2"/>
        <v>0</v>
      </c>
      <c r="I73" s="450">
        <f>IF(C73=0,0,VLOOKUP(A73,'Exhibit B'!$A$18:$F$111,6,FALSE))</f>
        <v>0</v>
      </c>
      <c r="J73" s="450">
        <f t="shared" si="1"/>
        <v>0</v>
      </c>
    </row>
    <row r="74" spans="1:12" x14ac:dyDescent="0.2">
      <c r="A74" s="382">
        <f>+'Exhibit L'!A147</f>
        <v>90.33</v>
      </c>
      <c r="B74" s="392" t="str">
        <f>+'Exhibit L'!B75</f>
        <v>Other Clinic 33</v>
      </c>
      <c r="C74" s="449">
        <v>0</v>
      </c>
      <c r="D74" s="449">
        <v>0</v>
      </c>
      <c r="E74" s="449">
        <v>0</v>
      </c>
      <c r="F74" s="449">
        <v>0</v>
      </c>
      <c r="G74" s="449">
        <v>0</v>
      </c>
      <c r="H74" s="450">
        <f t="shared" si="2"/>
        <v>0</v>
      </c>
      <c r="I74" s="450">
        <f>IF(C74=0,0,VLOOKUP(A74,'Exhibit B'!$A$18:$F$111,6,FALSE))</f>
        <v>0</v>
      </c>
      <c r="J74" s="450">
        <f t="shared" si="1"/>
        <v>0</v>
      </c>
      <c r="L74" s="81"/>
    </row>
    <row r="75" spans="1:12" x14ac:dyDescent="0.2">
      <c r="A75" s="382">
        <f>+'Exhibit L'!A148</f>
        <v>90.34</v>
      </c>
      <c r="B75" s="392" t="str">
        <f>+'Exhibit L'!B76</f>
        <v>Other Clinic 34</v>
      </c>
      <c r="C75" s="449">
        <v>0</v>
      </c>
      <c r="D75" s="449">
        <v>0</v>
      </c>
      <c r="E75" s="449">
        <v>0</v>
      </c>
      <c r="F75" s="449">
        <v>0</v>
      </c>
      <c r="G75" s="449">
        <v>0</v>
      </c>
      <c r="H75" s="450">
        <f t="shared" si="2"/>
        <v>0</v>
      </c>
      <c r="I75" s="450">
        <f>IF(C75=0,0,VLOOKUP(A75,'Exhibit B'!$A$18:$F$111,6,FALSE))</f>
        <v>0</v>
      </c>
      <c r="J75" s="450">
        <f t="shared" si="1"/>
        <v>0</v>
      </c>
      <c r="L75" s="81"/>
    </row>
    <row r="76" spans="1:12" x14ac:dyDescent="0.2">
      <c r="A76" s="382">
        <f>+'Exhibit L'!A149</f>
        <v>90.35</v>
      </c>
      <c r="B76" s="392" t="str">
        <f>+'Exhibit L'!B77</f>
        <v>Other Clinic 35</v>
      </c>
      <c r="C76" s="449">
        <v>0</v>
      </c>
      <c r="D76" s="449">
        <v>0</v>
      </c>
      <c r="E76" s="449">
        <v>0</v>
      </c>
      <c r="F76" s="449">
        <v>0</v>
      </c>
      <c r="G76" s="449">
        <v>0</v>
      </c>
      <c r="H76" s="450">
        <f t="shared" ref="H76:H78" si="3">SUM(C76:G76)</f>
        <v>0</v>
      </c>
      <c r="I76" s="450">
        <f>IF(C76=0,0,VLOOKUP(A76,'Exhibit B'!$A$18:$F$111,6,FALSE))</f>
        <v>0</v>
      </c>
      <c r="J76" s="450">
        <f t="shared" si="1"/>
        <v>0</v>
      </c>
      <c r="L76" s="81"/>
    </row>
    <row r="77" spans="1:12" x14ac:dyDescent="0.2">
      <c r="A77" s="382">
        <f>+'Exhibit L'!A150</f>
        <v>91</v>
      </c>
      <c r="B77" s="392" t="str">
        <f>+'Exhibit L'!B78</f>
        <v>Emergency Room</v>
      </c>
      <c r="C77" s="449">
        <v>0</v>
      </c>
      <c r="D77" s="449">
        <v>0</v>
      </c>
      <c r="E77" s="449">
        <v>0</v>
      </c>
      <c r="F77" s="449">
        <v>0</v>
      </c>
      <c r="G77" s="449">
        <v>0</v>
      </c>
      <c r="H77" s="450">
        <f t="shared" si="3"/>
        <v>0</v>
      </c>
      <c r="I77" s="450">
        <f>IF(C77=0,0,VLOOKUP(A77,'Exhibit B'!$A$18:$F$111,6,FALSE))</f>
        <v>0</v>
      </c>
      <c r="J77" s="450">
        <f t="shared" si="1"/>
        <v>0</v>
      </c>
      <c r="L77" s="81"/>
    </row>
    <row r="78" spans="1:12" x14ac:dyDescent="0.2">
      <c r="A78" s="386">
        <f>+'Exhibit L'!A151</f>
        <v>93</v>
      </c>
      <c r="B78" s="393" t="str">
        <f>+'Exhibit L'!B79</f>
        <v>Family Practice</v>
      </c>
      <c r="C78" s="451">
        <v>0</v>
      </c>
      <c r="D78" s="451">
        <v>0</v>
      </c>
      <c r="E78" s="451">
        <v>0</v>
      </c>
      <c r="F78" s="451">
        <v>0</v>
      </c>
      <c r="G78" s="451">
        <v>0</v>
      </c>
      <c r="H78" s="452">
        <f t="shared" si="3"/>
        <v>0</v>
      </c>
      <c r="I78" s="452">
        <f>IF(C78=0,0,VLOOKUP(A78,'Exhibit B'!$A$18:$F$111,6,FALSE))</f>
        <v>0</v>
      </c>
      <c r="J78" s="452">
        <f t="shared" ref="J78" si="4">H78-I78</f>
        <v>0</v>
      </c>
      <c r="L78" s="81"/>
    </row>
    <row r="79" spans="1:12" s="542" customFormat="1" ht="9.75" customHeight="1" x14ac:dyDescent="0.2">
      <c r="A79" s="543"/>
      <c r="B79" s="544"/>
      <c r="C79" s="545"/>
      <c r="D79" s="545"/>
      <c r="E79" s="545"/>
      <c r="F79" s="545"/>
      <c r="G79" s="545"/>
      <c r="H79" s="545"/>
      <c r="I79" s="545"/>
      <c r="J79" s="545"/>
    </row>
    <row r="80" spans="1:12" ht="17.100000000000001" customHeight="1" thickBot="1" x14ac:dyDescent="0.25">
      <c r="A80" s="144"/>
      <c r="B80" s="84"/>
      <c r="C80" s="546">
        <f>SUM(C19:C78)</f>
        <v>0</v>
      </c>
      <c r="D80" s="546">
        <f t="shared" ref="D80:J80" si="5">SUM(D19:D78)</f>
        <v>0</v>
      </c>
      <c r="E80" s="546">
        <f t="shared" si="5"/>
        <v>0</v>
      </c>
      <c r="F80" s="546">
        <f t="shared" si="5"/>
        <v>0</v>
      </c>
      <c r="G80" s="546">
        <f t="shared" si="5"/>
        <v>0</v>
      </c>
      <c r="H80" s="546">
        <f t="shared" si="5"/>
        <v>0</v>
      </c>
      <c r="I80" s="546">
        <f t="shared" si="5"/>
        <v>0</v>
      </c>
      <c r="J80" s="546">
        <f t="shared" si="5"/>
        <v>0</v>
      </c>
      <c r="L80" s="81"/>
    </row>
    <row r="81" spans="2:12" ht="8.85" customHeight="1" x14ac:dyDescent="0.2">
      <c r="B81" s="167"/>
      <c r="C81" s="167"/>
      <c r="D81" s="167"/>
      <c r="E81" s="167"/>
      <c r="F81" s="167"/>
      <c r="G81" s="167"/>
      <c r="J81" s="78"/>
      <c r="L81" s="81"/>
    </row>
    <row r="82" spans="2:12" x14ac:dyDescent="0.2">
      <c r="B82" s="167"/>
      <c r="C82" s="168"/>
      <c r="D82" s="168"/>
      <c r="E82" s="167"/>
      <c r="F82" s="167"/>
      <c r="G82" s="167"/>
      <c r="H82" s="158"/>
      <c r="I82" s="169" t="s">
        <v>624</v>
      </c>
      <c r="J82" s="211">
        <v>0</v>
      </c>
      <c r="L82" s="81"/>
    </row>
    <row r="83" spans="2:12" x14ac:dyDescent="0.2">
      <c r="B83" s="167"/>
      <c r="C83" s="168"/>
      <c r="D83" s="168"/>
      <c r="E83" s="167"/>
      <c r="F83" s="167"/>
      <c r="G83" s="167"/>
      <c r="H83" s="158"/>
      <c r="I83" s="169" t="s">
        <v>625</v>
      </c>
      <c r="J83" s="211">
        <v>0</v>
      </c>
      <c r="L83" s="81"/>
    </row>
    <row r="84" spans="2:12" x14ac:dyDescent="0.2">
      <c r="B84" s="170"/>
      <c r="C84" s="171"/>
      <c r="D84" s="171"/>
      <c r="E84" s="172"/>
      <c r="F84" s="171"/>
      <c r="H84" s="173"/>
      <c r="I84" s="169"/>
      <c r="J84" s="119"/>
      <c r="L84" s="81"/>
    </row>
    <row r="85" spans="2:12" ht="15.75" thickBot="1" x14ac:dyDescent="0.25">
      <c r="B85" s="170"/>
      <c r="C85" s="171"/>
      <c r="D85" s="171"/>
      <c r="E85" s="171"/>
      <c r="F85" s="140"/>
      <c r="H85" s="173"/>
      <c r="I85" s="175" t="s">
        <v>171</v>
      </c>
      <c r="J85" s="212">
        <f>SUM(J80:J84)</f>
        <v>0</v>
      </c>
      <c r="L85" s="81"/>
    </row>
    <row r="86" spans="2:12" ht="15.75" thickTop="1" x14ac:dyDescent="0.2">
      <c r="B86" s="170"/>
      <c r="C86" s="171"/>
      <c r="D86" s="171"/>
      <c r="E86" s="171"/>
      <c r="F86" s="140"/>
      <c r="H86" s="173"/>
      <c r="J86" s="79"/>
      <c r="L86" s="81"/>
    </row>
    <row r="87" spans="2:12" ht="15.75" thickBot="1" x14ac:dyDescent="0.25">
      <c r="B87" s="170"/>
      <c r="C87" s="174"/>
      <c r="D87" s="174"/>
      <c r="E87" s="174"/>
      <c r="F87" s="174"/>
      <c r="H87" s="158"/>
      <c r="I87" s="175" t="s">
        <v>290</v>
      </c>
      <c r="J87" s="212">
        <f>+C15</f>
        <v>0</v>
      </c>
      <c r="L87" s="81"/>
    </row>
    <row r="88" spans="2:12" ht="7.5" customHeight="1" thickTop="1" x14ac:dyDescent="0.2">
      <c r="B88" s="176"/>
      <c r="C88" s="174"/>
      <c r="D88" s="174"/>
      <c r="E88" s="174"/>
      <c r="F88" s="174"/>
      <c r="J88" s="80"/>
      <c r="L88" s="81"/>
    </row>
    <row r="89" spans="2:12" ht="15.75" thickBot="1" x14ac:dyDescent="0.25">
      <c r="B89" s="177"/>
      <c r="I89" s="175" t="s">
        <v>194</v>
      </c>
      <c r="J89" s="212">
        <f>+J87-J85</f>
        <v>0</v>
      </c>
      <c r="L89" s="81"/>
    </row>
    <row r="90" spans="2:12" ht="14.25" customHeight="1" thickTop="1" x14ac:dyDescent="0.2">
      <c r="B90" s="177"/>
      <c r="L90" s="81"/>
    </row>
    <row r="91" spans="2:12" x14ac:dyDescent="0.2">
      <c r="B91" s="178"/>
    </row>
    <row r="92" spans="2:12" x14ac:dyDescent="0.2">
      <c r="B92" s="178"/>
    </row>
    <row r="93" spans="2:12" x14ac:dyDescent="0.2">
      <c r="B93" s="178"/>
    </row>
    <row r="94" spans="2:12" x14ac:dyDescent="0.2">
      <c r="B94" s="178"/>
    </row>
    <row r="95" spans="2:12" x14ac:dyDescent="0.2">
      <c r="B95" s="178"/>
    </row>
    <row r="96" spans="2:12" x14ac:dyDescent="0.2">
      <c r="B96" s="179"/>
    </row>
    <row r="97" spans="2:2" x14ac:dyDescent="0.2">
      <c r="B97" s="179"/>
    </row>
    <row r="98" spans="2:2" x14ac:dyDescent="0.2">
      <c r="B98" s="179"/>
    </row>
    <row r="99" spans="2:2" x14ac:dyDescent="0.2">
      <c r="B99" s="179"/>
    </row>
    <row r="100" spans="2:2" x14ac:dyDescent="0.2">
      <c r="B100" s="179"/>
    </row>
    <row r="101" spans="2:2" x14ac:dyDescent="0.2">
      <c r="B101" s="179"/>
    </row>
    <row r="102" spans="2:2" x14ac:dyDescent="0.2">
      <c r="B102" s="179"/>
    </row>
    <row r="103" spans="2:2" x14ac:dyDescent="0.2">
      <c r="B103" s="179"/>
    </row>
  </sheetData>
  <mergeCells count="1">
    <mergeCell ref="A9:J9"/>
  </mergeCells>
  <phoneticPr fontId="0" type="noConversion"/>
  <conditionalFormatting sqref="C80">
    <cfRule type="expression" dxfId="1" priority="2">
      <formula>$C$80&lt;&gt;$C$13</formula>
    </cfRule>
  </conditionalFormatting>
  <conditionalFormatting sqref="I80">
    <cfRule type="expression" dxfId="0" priority="1">
      <formula>$I$80&lt;&gt;$C$14</formula>
    </cfRule>
  </conditionalFormatting>
  <printOptions horizontalCentered="1"/>
  <pageMargins left="0.25" right="0.25" top="0.75" bottom="0.75" header="0.3" footer="0.3"/>
  <pageSetup scale="77" fitToHeight="0" orientation="portrait" r:id="rId1"/>
  <headerFooter alignWithMargins="0">
    <oddFooter>&amp;L&amp;F, &amp;A&amp;CPage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/>
  <dimension ref="A1:T401"/>
  <sheetViews>
    <sheetView zoomScaleNormal="100" workbookViewId="0">
      <selection activeCell="C12" sqref="C12"/>
    </sheetView>
  </sheetViews>
  <sheetFormatPr defaultColWidth="9.140625" defaultRowHeight="11.25" x14ac:dyDescent="0.2"/>
  <cols>
    <col min="1" max="1" width="38.7109375" style="74" customWidth="1"/>
    <col min="2" max="2" width="13.140625" style="74" customWidth="1"/>
    <col min="3" max="3" width="23.85546875" style="77" customWidth="1"/>
    <col min="4" max="4" width="15.7109375" style="103" customWidth="1"/>
    <col min="5" max="5" width="20.42578125" style="103" bestFit="1" customWidth="1"/>
    <col min="6" max="6" width="17" style="103" customWidth="1"/>
    <col min="7" max="9" width="18.140625" style="103" customWidth="1"/>
    <col min="10" max="10" width="20" style="103" bestFit="1" customWidth="1"/>
    <col min="11" max="11" width="16.5703125" style="103" customWidth="1"/>
    <col min="12" max="12" width="20.28515625" style="103" customWidth="1"/>
    <col min="13" max="13" width="18" style="103" customWidth="1"/>
    <col min="14" max="14" width="15.140625" style="103" customWidth="1"/>
    <col min="15" max="15" width="16.42578125" style="103" customWidth="1"/>
    <col min="16" max="16" width="15.5703125" style="103" customWidth="1"/>
    <col min="17" max="19" width="13.5703125" style="74" customWidth="1"/>
    <col min="20" max="20" width="10.28515625" style="74" bestFit="1" customWidth="1"/>
    <col min="21" max="21" width="12.140625" style="74" customWidth="1"/>
    <col min="22" max="22" width="14" style="74" customWidth="1"/>
    <col min="23" max="23" width="13.42578125" style="74" customWidth="1"/>
    <col min="24" max="24" width="9.5703125" style="74" customWidth="1"/>
    <col min="25" max="25" width="13.28515625" style="74" bestFit="1" customWidth="1"/>
    <col min="26" max="16384" width="9.140625" style="74"/>
  </cols>
  <sheetData>
    <row r="1" spans="1:19" s="59" customFormat="1" ht="12.75" customHeight="1" x14ac:dyDescent="0.2">
      <c r="B1" s="62"/>
      <c r="C1" s="142"/>
      <c r="D1" s="88"/>
      <c r="E1" s="88"/>
      <c r="F1" s="88"/>
      <c r="G1" s="88"/>
      <c r="H1" s="88"/>
      <c r="I1" s="88"/>
      <c r="J1" s="88"/>
      <c r="K1" s="88"/>
      <c r="L1" s="88"/>
      <c r="M1" s="75"/>
      <c r="N1" s="75"/>
      <c r="O1" s="75"/>
      <c r="P1" s="75"/>
      <c r="Q1" s="46"/>
      <c r="R1" s="46"/>
      <c r="S1" s="46"/>
    </row>
    <row r="2" spans="1:19" s="64" customFormat="1" x14ac:dyDescent="0.2">
      <c r="A2" s="63" t="s">
        <v>314</v>
      </c>
      <c r="C2" s="143"/>
      <c r="D2" s="89"/>
      <c r="E2" s="90"/>
      <c r="F2" s="91"/>
      <c r="G2" s="92"/>
      <c r="H2" s="92"/>
      <c r="I2" s="92"/>
      <c r="J2" s="92"/>
      <c r="K2" s="92"/>
      <c r="L2" s="92"/>
      <c r="M2" s="76"/>
      <c r="N2" s="76"/>
      <c r="O2" s="76"/>
      <c r="P2" s="76"/>
      <c r="Q2" s="63"/>
      <c r="R2" s="65"/>
      <c r="S2" s="65"/>
    </row>
    <row r="3" spans="1:19" s="64" customFormat="1" x14ac:dyDescent="0.2">
      <c r="B3" s="63"/>
      <c r="C3" s="143"/>
      <c r="D3" s="76"/>
      <c r="E3" s="93"/>
      <c r="F3" s="91"/>
      <c r="G3" s="76"/>
      <c r="H3" s="76"/>
      <c r="I3" s="76"/>
      <c r="J3" s="94"/>
      <c r="K3" s="94"/>
      <c r="L3" s="94"/>
      <c r="M3" s="76"/>
      <c r="N3" s="76"/>
      <c r="O3" s="76"/>
      <c r="P3" s="76"/>
      <c r="Q3" s="63"/>
      <c r="R3" s="65"/>
      <c r="S3" s="65"/>
    </row>
    <row r="4" spans="1:19" s="64" customFormat="1" ht="18" customHeight="1" x14ac:dyDescent="0.2">
      <c r="B4" s="53" t="s">
        <v>138</v>
      </c>
      <c r="C4" s="581" t="str">
        <f>IF('Data Entry'!$B$2="","",+'Data Entry'!$B$2)</f>
        <v/>
      </c>
      <c r="D4" s="92"/>
      <c r="E4" s="95"/>
      <c r="G4" s="92"/>
      <c r="H4" s="92"/>
      <c r="I4" s="92"/>
      <c r="J4" s="92"/>
      <c r="K4" s="76"/>
      <c r="L4" s="76"/>
      <c r="M4" s="76"/>
      <c r="N4" s="76"/>
      <c r="O4" s="76"/>
      <c r="P4" s="76"/>
      <c r="Q4" s="63"/>
      <c r="R4" s="65"/>
      <c r="S4" s="65"/>
    </row>
    <row r="5" spans="1:19" s="64" customFormat="1" ht="15.95" customHeight="1" x14ac:dyDescent="0.2">
      <c r="B5" s="53" t="s">
        <v>343</v>
      </c>
      <c r="C5" s="252" t="str">
        <f>IF('Data Entry'!$B$3="","",+'Data Entry'!$B$3)</f>
        <v/>
      </c>
      <c r="D5" s="94"/>
      <c r="E5" s="96"/>
      <c r="H5" s="97"/>
      <c r="I5" s="92"/>
      <c r="J5" s="76"/>
      <c r="K5" s="76"/>
      <c r="L5" s="76"/>
      <c r="M5" s="76"/>
      <c r="N5" s="76"/>
      <c r="O5" s="63"/>
      <c r="P5" s="65"/>
      <c r="Q5" s="65"/>
      <c r="R5" s="143"/>
    </row>
    <row r="6" spans="1:19" s="64" customFormat="1" ht="15.95" customHeight="1" x14ac:dyDescent="0.2">
      <c r="B6" s="53" t="s">
        <v>326</v>
      </c>
      <c r="C6" s="184" t="str">
        <f>IF('Data Entry'!$B$4="","",+'Data Entry'!$B$4)</f>
        <v/>
      </c>
      <c r="D6" s="97" t="s">
        <v>330</v>
      </c>
      <c r="E6" s="184" t="str">
        <f>IF('Data Entry'!$B$5="","",+'Data Entry'!$B$5)</f>
        <v/>
      </c>
      <c r="H6" s="282" t="s">
        <v>490</v>
      </c>
      <c r="I6" s="193" t="str">
        <f>IF('Data Entry'!$B$8="--select--","",'Data Entry'!$B$8)</f>
        <v/>
      </c>
      <c r="J6" s="76"/>
      <c r="K6" s="76"/>
      <c r="L6" s="76"/>
      <c r="M6" s="76"/>
      <c r="N6" s="76"/>
      <c r="O6" s="63"/>
      <c r="P6" s="65"/>
      <c r="Q6" s="65"/>
      <c r="R6" s="143"/>
    </row>
    <row r="7" spans="1:19" s="64" customFormat="1" ht="9.75" customHeight="1" thickBot="1" x14ac:dyDescent="0.25">
      <c r="A7" s="66"/>
      <c r="B7" s="66"/>
      <c r="C7" s="66"/>
      <c r="D7" s="98"/>
      <c r="E7" s="98"/>
      <c r="F7" s="98"/>
      <c r="G7" s="98"/>
      <c r="H7" s="98"/>
      <c r="I7" s="98"/>
      <c r="J7" s="98"/>
      <c r="K7" s="98"/>
      <c r="L7" s="98"/>
      <c r="M7" s="76"/>
      <c r="N7" s="76"/>
      <c r="O7" s="76"/>
      <c r="P7" s="76"/>
      <c r="Q7" s="63"/>
      <c r="R7" s="65"/>
      <c r="S7" s="65"/>
    </row>
    <row r="8" spans="1:19" s="59" customFormat="1" x14ac:dyDescent="0.2">
      <c r="A8" s="46"/>
      <c r="B8" s="46"/>
      <c r="C8" s="277"/>
      <c r="D8" s="67"/>
      <c r="E8" s="67"/>
      <c r="F8" s="67"/>
      <c r="G8" s="67"/>
      <c r="H8" s="67"/>
      <c r="I8" s="67"/>
      <c r="J8" s="67"/>
      <c r="K8" s="67"/>
      <c r="L8" s="67"/>
      <c r="M8" s="139"/>
      <c r="N8" s="139"/>
      <c r="O8" s="99"/>
      <c r="P8" s="99"/>
      <c r="Q8" s="60" t="s">
        <v>6</v>
      </c>
      <c r="R8" s="46"/>
      <c r="S8" s="46"/>
    </row>
    <row r="9" spans="1:19" s="59" customFormat="1" x14ac:dyDescent="0.2">
      <c r="A9" s="67" t="s">
        <v>7</v>
      </c>
      <c r="C9" s="7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99"/>
      <c r="P9" s="99"/>
    </row>
    <row r="10" spans="1:19" s="69" customFormat="1" x14ac:dyDescent="0.2">
      <c r="A10" s="68" t="s">
        <v>10</v>
      </c>
      <c r="B10" s="67" t="s">
        <v>8</v>
      </c>
      <c r="C10" s="77"/>
      <c r="D10" s="139"/>
      <c r="E10" s="139"/>
      <c r="F10" s="67"/>
      <c r="G10" s="67"/>
      <c r="H10" s="67"/>
      <c r="I10" s="67"/>
      <c r="J10" s="67"/>
      <c r="K10" s="139"/>
      <c r="L10" s="67"/>
      <c r="M10" s="67"/>
      <c r="N10" s="67"/>
      <c r="O10" s="100"/>
      <c r="P10" s="100"/>
      <c r="Q10" s="67" t="s">
        <v>6</v>
      </c>
      <c r="R10" s="67" t="s">
        <v>9</v>
      </c>
      <c r="S10" s="65"/>
    </row>
    <row r="11" spans="1:19" s="59" customFormat="1" ht="12" thickBot="1" x14ac:dyDescent="0.25">
      <c r="A11" s="104"/>
      <c r="B11" s="104" t="s">
        <v>11</v>
      </c>
      <c r="C11" s="458" t="s">
        <v>537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1"/>
      <c r="P11" s="101"/>
      <c r="Q11" s="106" t="s">
        <v>12</v>
      </c>
      <c r="R11" s="106" t="s">
        <v>13</v>
      </c>
      <c r="S11" s="106" t="s">
        <v>14</v>
      </c>
    </row>
    <row r="12" spans="1:19" s="59" customFormat="1" x14ac:dyDescent="0.2">
      <c r="A12" s="59" t="s">
        <v>631</v>
      </c>
      <c r="B12" s="60" t="s">
        <v>15</v>
      </c>
      <c r="C12" s="572"/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46">
        <f t="shared" ref="Q12:Q48" si="0">SUM(D12:P12)</f>
        <v>0</v>
      </c>
      <c r="R12" s="46">
        <v>0</v>
      </c>
      <c r="S12" s="46">
        <f t="shared" ref="S12:S48" si="1">Q12+R12</f>
        <v>0</v>
      </c>
    </row>
    <row r="13" spans="1:19" s="59" customFormat="1" x14ac:dyDescent="0.2">
      <c r="A13" s="59" t="s">
        <v>632</v>
      </c>
      <c r="B13" s="60" t="s">
        <v>633</v>
      </c>
      <c r="C13" s="572"/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46">
        <f t="shared" si="0"/>
        <v>0</v>
      </c>
      <c r="R13" s="46">
        <v>0</v>
      </c>
      <c r="S13" s="46">
        <f>Q13+R13</f>
        <v>0</v>
      </c>
    </row>
    <row r="14" spans="1:19" s="59" customFormat="1" x14ac:dyDescent="0.2">
      <c r="A14" s="59" t="s">
        <v>634</v>
      </c>
      <c r="B14" s="60" t="s">
        <v>635</v>
      </c>
      <c r="C14" s="572"/>
      <c r="D14" s="289">
        <v>0</v>
      </c>
      <c r="E14" s="289">
        <v>0</v>
      </c>
      <c r="F14" s="289">
        <v>0</v>
      </c>
      <c r="G14" s="289">
        <v>0</v>
      </c>
      <c r="H14" s="289">
        <v>0</v>
      </c>
      <c r="I14" s="289">
        <v>0</v>
      </c>
      <c r="J14" s="289">
        <v>0</v>
      </c>
      <c r="K14" s="289">
        <v>0</v>
      </c>
      <c r="L14" s="289">
        <v>0</v>
      </c>
      <c r="M14" s="289">
        <v>0</v>
      </c>
      <c r="N14" s="289">
        <v>0</v>
      </c>
      <c r="O14" s="289">
        <v>0</v>
      </c>
      <c r="P14" s="289">
        <v>0</v>
      </c>
      <c r="Q14" s="46">
        <f t="shared" si="0"/>
        <v>0</v>
      </c>
      <c r="R14" s="46">
        <v>0</v>
      </c>
      <c r="S14" s="46">
        <f t="shared" si="1"/>
        <v>0</v>
      </c>
    </row>
    <row r="15" spans="1:19" s="59" customFormat="1" x14ac:dyDescent="0.2">
      <c r="A15" s="59" t="s">
        <v>631</v>
      </c>
      <c r="B15" s="60" t="s">
        <v>16</v>
      </c>
      <c r="C15" s="573"/>
      <c r="D15" s="289">
        <v>0</v>
      </c>
      <c r="E15" s="289">
        <v>0</v>
      </c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289">
        <v>0</v>
      </c>
      <c r="M15" s="289">
        <v>0</v>
      </c>
      <c r="N15" s="289">
        <v>0</v>
      </c>
      <c r="O15" s="289">
        <v>0</v>
      </c>
      <c r="P15" s="289">
        <v>0</v>
      </c>
      <c r="Q15" s="46">
        <f t="shared" si="0"/>
        <v>0</v>
      </c>
      <c r="R15" s="46">
        <v>0</v>
      </c>
      <c r="S15" s="46">
        <f t="shared" si="1"/>
        <v>0</v>
      </c>
    </row>
    <row r="16" spans="1:19" s="59" customFormat="1" x14ac:dyDescent="0.2">
      <c r="A16" s="59" t="s">
        <v>636</v>
      </c>
      <c r="B16" s="60" t="s">
        <v>17</v>
      </c>
      <c r="C16" s="572"/>
      <c r="D16" s="289">
        <v>0</v>
      </c>
      <c r="E16" s="289">
        <v>0</v>
      </c>
      <c r="F16" s="289">
        <v>0</v>
      </c>
      <c r="G16" s="289">
        <v>0</v>
      </c>
      <c r="H16" s="289">
        <v>0</v>
      </c>
      <c r="I16" s="289">
        <v>0</v>
      </c>
      <c r="J16" s="289">
        <v>0</v>
      </c>
      <c r="K16" s="289">
        <v>0</v>
      </c>
      <c r="L16" s="289">
        <v>0</v>
      </c>
      <c r="M16" s="289">
        <v>0</v>
      </c>
      <c r="N16" s="289">
        <v>0</v>
      </c>
      <c r="O16" s="289">
        <v>0</v>
      </c>
      <c r="P16" s="289">
        <v>0</v>
      </c>
      <c r="Q16" s="46">
        <f t="shared" si="0"/>
        <v>0</v>
      </c>
      <c r="R16" s="46">
        <v>0</v>
      </c>
      <c r="S16" s="46">
        <f t="shared" si="1"/>
        <v>0</v>
      </c>
    </row>
    <row r="17" spans="1:19" s="59" customFormat="1" x14ac:dyDescent="0.2">
      <c r="A17" s="59" t="s">
        <v>637</v>
      </c>
      <c r="B17" s="60" t="s">
        <v>18</v>
      </c>
      <c r="C17" s="572"/>
      <c r="D17" s="289">
        <v>0</v>
      </c>
      <c r="E17" s="289">
        <v>0</v>
      </c>
      <c r="F17" s="289">
        <v>0</v>
      </c>
      <c r="G17" s="289">
        <v>0</v>
      </c>
      <c r="H17" s="289">
        <v>0</v>
      </c>
      <c r="I17" s="289">
        <v>0</v>
      </c>
      <c r="J17" s="289">
        <v>0</v>
      </c>
      <c r="K17" s="289">
        <v>0</v>
      </c>
      <c r="L17" s="289">
        <v>0</v>
      </c>
      <c r="M17" s="289">
        <v>0</v>
      </c>
      <c r="N17" s="289">
        <v>0</v>
      </c>
      <c r="O17" s="289">
        <v>0</v>
      </c>
      <c r="P17" s="289">
        <v>0</v>
      </c>
      <c r="Q17" s="46">
        <f t="shared" si="0"/>
        <v>0</v>
      </c>
      <c r="R17" s="46">
        <v>0</v>
      </c>
      <c r="S17" s="46">
        <f t="shared" si="1"/>
        <v>0</v>
      </c>
    </row>
    <row r="18" spans="1:19" s="59" customFormat="1" x14ac:dyDescent="0.2">
      <c r="A18" s="59" t="s">
        <v>638</v>
      </c>
      <c r="B18" s="60" t="s">
        <v>19</v>
      </c>
      <c r="C18" s="572"/>
      <c r="D18" s="289">
        <v>0</v>
      </c>
      <c r="E18" s="289">
        <v>0</v>
      </c>
      <c r="F18" s="289">
        <v>0</v>
      </c>
      <c r="G18" s="289">
        <v>0</v>
      </c>
      <c r="H18" s="289">
        <v>0</v>
      </c>
      <c r="I18" s="289">
        <v>0</v>
      </c>
      <c r="J18" s="289">
        <v>0</v>
      </c>
      <c r="K18" s="289">
        <v>0</v>
      </c>
      <c r="L18" s="289">
        <v>0</v>
      </c>
      <c r="M18" s="289">
        <v>0</v>
      </c>
      <c r="N18" s="289">
        <v>0</v>
      </c>
      <c r="O18" s="289">
        <v>0</v>
      </c>
      <c r="P18" s="289">
        <v>0</v>
      </c>
      <c r="Q18" s="46">
        <f t="shared" si="0"/>
        <v>0</v>
      </c>
      <c r="R18" s="46">
        <v>0</v>
      </c>
      <c r="S18" s="46">
        <f t="shared" si="1"/>
        <v>0</v>
      </c>
    </row>
    <row r="19" spans="1:19" s="59" customFormat="1" x14ac:dyDescent="0.2">
      <c r="A19" s="59" t="s">
        <v>639</v>
      </c>
      <c r="B19" s="60" t="s">
        <v>20</v>
      </c>
      <c r="C19" s="572"/>
      <c r="D19" s="289">
        <v>0</v>
      </c>
      <c r="E19" s="289">
        <v>0</v>
      </c>
      <c r="F19" s="289">
        <v>0</v>
      </c>
      <c r="G19" s="289">
        <v>0</v>
      </c>
      <c r="H19" s="289">
        <v>0</v>
      </c>
      <c r="I19" s="289">
        <v>0</v>
      </c>
      <c r="J19" s="289">
        <v>0</v>
      </c>
      <c r="K19" s="289">
        <v>0</v>
      </c>
      <c r="L19" s="289">
        <v>0</v>
      </c>
      <c r="M19" s="289">
        <v>0</v>
      </c>
      <c r="N19" s="289">
        <v>0</v>
      </c>
      <c r="O19" s="289">
        <v>0</v>
      </c>
      <c r="P19" s="289">
        <v>0</v>
      </c>
      <c r="Q19" s="46">
        <f t="shared" si="0"/>
        <v>0</v>
      </c>
      <c r="R19" s="46">
        <v>0</v>
      </c>
      <c r="S19" s="46">
        <f t="shared" si="1"/>
        <v>0</v>
      </c>
    </row>
    <row r="20" spans="1:19" s="59" customFormat="1" x14ac:dyDescent="0.2">
      <c r="A20" s="59" t="s">
        <v>640</v>
      </c>
      <c r="B20" s="60" t="s">
        <v>21</v>
      </c>
      <c r="C20" s="572"/>
      <c r="D20" s="289">
        <v>0</v>
      </c>
      <c r="E20" s="289">
        <v>0</v>
      </c>
      <c r="F20" s="289">
        <v>0</v>
      </c>
      <c r="G20" s="289">
        <v>0</v>
      </c>
      <c r="H20" s="289">
        <v>0</v>
      </c>
      <c r="I20" s="289">
        <v>0</v>
      </c>
      <c r="J20" s="289">
        <v>0</v>
      </c>
      <c r="K20" s="289">
        <v>0</v>
      </c>
      <c r="L20" s="289">
        <v>0</v>
      </c>
      <c r="M20" s="289">
        <v>0</v>
      </c>
      <c r="N20" s="289">
        <v>0</v>
      </c>
      <c r="O20" s="289">
        <v>0</v>
      </c>
      <c r="P20" s="289">
        <v>0</v>
      </c>
      <c r="Q20" s="46">
        <f t="shared" si="0"/>
        <v>0</v>
      </c>
      <c r="R20" s="46">
        <v>0</v>
      </c>
      <c r="S20" s="46">
        <f t="shared" si="1"/>
        <v>0</v>
      </c>
    </row>
    <row r="21" spans="1:19" s="59" customFormat="1" x14ac:dyDescent="0.2">
      <c r="A21" s="59" t="s">
        <v>641</v>
      </c>
      <c r="B21" s="60" t="s">
        <v>22</v>
      </c>
      <c r="C21" s="572"/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v>0</v>
      </c>
      <c r="J21" s="289">
        <v>0</v>
      </c>
      <c r="K21" s="289">
        <v>0</v>
      </c>
      <c r="L21" s="289">
        <v>0</v>
      </c>
      <c r="M21" s="289">
        <v>0</v>
      </c>
      <c r="N21" s="289">
        <v>0</v>
      </c>
      <c r="O21" s="289">
        <v>0</v>
      </c>
      <c r="P21" s="289">
        <v>0</v>
      </c>
      <c r="Q21" s="46">
        <f t="shared" si="0"/>
        <v>0</v>
      </c>
      <c r="R21" s="46">
        <v>0</v>
      </c>
      <c r="S21" s="46">
        <f t="shared" si="1"/>
        <v>0</v>
      </c>
    </row>
    <row r="22" spans="1:19" s="59" customFormat="1" ht="13.7" customHeight="1" x14ac:dyDescent="0.2">
      <c r="A22" s="59" t="s">
        <v>642</v>
      </c>
      <c r="B22" s="60" t="s">
        <v>23</v>
      </c>
      <c r="C22" s="572"/>
      <c r="D22" s="289">
        <v>0</v>
      </c>
      <c r="E22" s="289">
        <v>0</v>
      </c>
      <c r="F22" s="289">
        <v>0</v>
      </c>
      <c r="G22" s="289">
        <v>0</v>
      </c>
      <c r="H22" s="289">
        <v>0</v>
      </c>
      <c r="I22" s="289">
        <v>0</v>
      </c>
      <c r="J22" s="289">
        <v>0</v>
      </c>
      <c r="K22" s="289">
        <v>0</v>
      </c>
      <c r="L22" s="289">
        <v>0</v>
      </c>
      <c r="M22" s="289">
        <v>0</v>
      </c>
      <c r="N22" s="289">
        <v>0</v>
      </c>
      <c r="O22" s="289">
        <v>0</v>
      </c>
      <c r="P22" s="289">
        <v>0</v>
      </c>
      <c r="Q22" s="46">
        <f t="shared" si="0"/>
        <v>0</v>
      </c>
      <c r="R22" s="46">
        <v>0</v>
      </c>
      <c r="S22" s="46">
        <f t="shared" si="1"/>
        <v>0</v>
      </c>
    </row>
    <row r="23" spans="1:19" s="59" customFormat="1" ht="13.7" customHeight="1" x14ac:dyDescent="0.2">
      <c r="A23" s="59" t="s">
        <v>643</v>
      </c>
      <c r="B23" s="60" t="s">
        <v>264</v>
      </c>
      <c r="C23" s="573"/>
      <c r="D23" s="289">
        <v>0</v>
      </c>
      <c r="E23" s="289">
        <v>0</v>
      </c>
      <c r="F23" s="289">
        <v>0</v>
      </c>
      <c r="G23" s="289">
        <v>0</v>
      </c>
      <c r="H23" s="289">
        <v>0</v>
      </c>
      <c r="I23" s="289">
        <v>0</v>
      </c>
      <c r="J23" s="289">
        <v>0</v>
      </c>
      <c r="K23" s="289">
        <v>0</v>
      </c>
      <c r="L23" s="289">
        <v>0</v>
      </c>
      <c r="M23" s="289">
        <v>0</v>
      </c>
      <c r="N23" s="289">
        <v>0</v>
      </c>
      <c r="O23" s="289">
        <v>0</v>
      </c>
      <c r="P23" s="289">
        <v>0</v>
      </c>
      <c r="Q23" s="46">
        <f t="shared" si="0"/>
        <v>0</v>
      </c>
      <c r="R23" s="46">
        <v>0</v>
      </c>
      <c r="S23" s="46">
        <f>Q23+R23</f>
        <v>0</v>
      </c>
    </row>
    <row r="24" spans="1:19" s="59" customFormat="1" ht="13.7" customHeight="1" x14ac:dyDescent="0.2">
      <c r="A24" s="59" t="s">
        <v>644</v>
      </c>
      <c r="B24" s="60" t="s">
        <v>265</v>
      </c>
      <c r="C24" s="572"/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9">
        <v>0</v>
      </c>
      <c r="M24" s="289">
        <v>0</v>
      </c>
      <c r="N24" s="289">
        <v>0</v>
      </c>
      <c r="O24" s="289">
        <v>0</v>
      </c>
      <c r="P24" s="289">
        <v>0</v>
      </c>
      <c r="Q24" s="46">
        <f t="shared" si="0"/>
        <v>0</v>
      </c>
      <c r="R24" s="46">
        <v>0</v>
      </c>
      <c r="S24" s="46">
        <f>Q24+R24</f>
        <v>0</v>
      </c>
    </row>
    <row r="25" spans="1:19" s="59" customFormat="1" x14ac:dyDescent="0.2">
      <c r="A25" s="59" t="s">
        <v>645</v>
      </c>
      <c r="B25" s="60" t="s">
        <v>646</v>
      </c>
      <c r="C25" s="572"/>
      <c r="D25" s="289">
        <v>0</v>
      </c>
      <c r="E25" s="289">
        <v>0</v>
      </c>
      <c r="F25" s="289">
        <v>0</v>
      </c>
      <c r="G25" s="289">
        <v>0</v>
      </c>
      <c r="H25" s="289">
        <v>0</v>
      </c>
      <c r="I25" s="289">
        <v>0</v>
      </c>
      <c r="J25" s="289">
        <v>0</v>
      </c>
      <c r="K25" s="289">
        <v>0</v>
      </c>
      <c r="L25" s="289">
        <v>0</v>
      </c>
      <c r="M25" s="289">
        <v>0</v>
      </c>
      <c r="N25" s="289">
        <v>0</v>
      </c>
      <c r="O25" s="289">
        <v>0</v>
      </c>
      <c r="P25" s="289">
        <v>0</v>
      </c>
      <c r="Q25" s="46">
        <f t="shared" si="0"/>
        <v>0</v>
      </c>
      <c r="R25" s="46">
        <v>0</v>
      </c>
      <c r="S25" s="46">
        <f t="shared" si="1"/>
        <v>0</v>
      </c>
    </row>
    <row r="26" spans="1:19" s="59" customFormat="1" x14ac:dyDescent="0.2">
      <c r="A26" s="59" t="s">
        <v>647</v>
      </c>
      <c r="B26" s="60" t="s">
        <v>648</v>
      </c>
      <c r="C26" s="572"/>
      <c r="D26" s="289">
        <v>0</v>
      </c>
      <c r="E26" s="289">
        <v>0</v>
      </c>
      <c r="F26" s="289">
        <v>0</v>
      </c>
      <c r="G26" s="289">
        <v>0</v>
      </c>
      <c r="H26" s="289">
        <v>0</v>
      </c>
      <c r="I26" s="289">
        <v>0</v>
      </c>
      <c r="J26" s="289">
        <v>0</v>
      </c>
      <c r="K26" s="289">
        <v>0</v>
      </c>
      <c r="L26" s="289">
        <v>0</v>
      </c>
      <c r="M26" s="289">
        <v>0</v>
      </c>
      <c r="N26" s="289">
        <v>0</v>
      </c>
      <c r="O26" s="289">
        <v>0</v>
      </c>
      <c r="P26" s="289">
        <v>0</v>
      </c>
      <c r="Q26" s="46">
        <f t="shared" si="0"/>
        <v>0</v>
      </c>
      <c r="R26" s="46">
        <v>0</v>
      </c>
      <c r="S26" s="46">
        <f t="shared" si="1"/>
        <v>0</v>
      </c>
    </row>
    <row r="27" spans="1:19" s="59" customFormat="1" x14ac:dyDescent="0.2">
      <c r="A27" s="59" t="s">
        <v>649</v>
      </c>
      <c r="B27" s="60" t="s">
        <v>253</v>
      </c>
      <c r="C27" s="572"/>
      <c r="D27" s="289">
        <v>0</v>
      </c>
      <c r="E27" s="289">
        <v>0</v>
      </c>
      <c r="F27" s="289">
        <v>0</v>
      </c>
      <c r="G27" s="289">
        <v>0</v>
      </c>
      <c r="H27" s="289">
        <v>0</v>
      </c>
      <c r="I27" s="289">
        <v>0</v>
      </c>
      <c r="J27" s="289">
        <v>0</v>
      </c>
      <c r="K27" s="289">
        <v>0</v>
      </c>
      <c r="L27" s="289">
        <v>0</v>
      </c>
      <c r="M27" s="289">
        <v>0</v>
      </c>
      <c r="N27" s="289">
        <v>0</v>
      </c>
      <c r="O27" s="289">
        <v>0</v>
      </c>
      <c r="P27" s="289">
        <v>0</v>
      </c>
      <c r="Q27" s="46">
        <f t="shared" si="0"/>
        <v>0</v>
      </c>
      <c r="R27" s="46">
        <v>0</v>
      </c>
      <c r="S27" s="46">
        <f>Q27+R27</f>
        <v>0</v>
      </c>
    </row>
    <row r="28" spans="1:19" s="59" customFormat="1" x14ac:dyDescent="0.2">
      <c r="A28" s="59" t="s">
        <v>650</v>
      </c>
      <c r="B28" s="60" t="s">
        <v>651</v>
      </c>
      <c r="C28" s="572"/>
      <c r="D28" s="289">
        <v>0</v>
      </c>
      <c r="E28" s="289">
        <v>0</v>
      </c>
      <c r="F28" s="289">
        <v>0</v>
      </c>
      <c r="G28" s="289">
        <v>0</v>
      </c>
      <c r="H28" s="289">
        <v>0</v>
      </c>
      <c r="I28" s="289">
        <v>0</v>
      </c>
      <c r="J28" s="289">
        <v>0</v>
      </c>
      <c r="K28" s="289">
        <v>0</v>
      </c>
      <c r="L28" s="289">
        <v>0</v>
      </c>
      <c r="M28" s="289">
        <v>0</v>
      </c>
      <c r="N28" s="289">
        <v>0</v>
      </c>
      <c r="O28" s="289">
        <v>0</v>
      </c>
      <c r="P28" s="289">
        <v>0</v>
      </c>
      <c r="Q28" s="46">
        <f t="shared" si="0"/>
        <v>0</v>
      </c>
      <c r="R28" s="46">
        <v>0</v>
      </c>
      <c r="S28" s="46">
        <f t="shared" si="1"/>
        <v>0</v>
      </c>
    </row>
    <row r="29" spans="1:19" s="59" customFormat="1" x14ac:dyDescent="0.2">
      <c r="A29" s="59" t="s">
        <v>652</v>
      </c>
      <c r="B29" s="60" t="s">
        <v>653</v>
      </c>
      <c r="C29" s="572"/>
      <c r="D29" s="289">
        <v>0</v>
      </c>
      <c r="E29" s="289">
        <v>0</v>
      </c>
      <c r="F29" s="289">
        <v>0</v>
      </c>
      <c r="G29" s="289">
        <v>0</v>
      </c>
      <c r="H29" s="289">
        <v>0</v>
      </c>
      <c r="I29" s="289">
        <v>0</v>
      </c>
      <c r="J29" s="289">
        <v>0</v>
      </c>
      <c r="K29" s="289">
        <v>0</v>
      </c>
      <c r="L29" s="289">
        <v>0</v>
      </c>
      <c r="M29" s="289">
        <v>0</v>
      </c>
      <c r="N29" s="289">
        <v>0</v>
      </c>
      <c r="O29" s="289">
        <v>0</v>
      </c>
      <c r="P29" s="289">
        <v>0</v>
      </c>
      <c r="Q29" s="46">
        <f t="shared" si="0"/>
        <v>0</v>
      </c>
      <c r="R29" s="46">
        <v>0</v>
      </c>
      <c r="S29" s="46">
        <f t="shared" si="1"/>
        <v>0</v>
      </c>
    </row>
    <row r="30" spans="1:19" s="59" customFormat="1" x14ac:dyDescent="0.2">
      <c r="A30" s="59" t="s">
        <v>654</v>
      </c>
      <c r="B30" s="60" t="s">
        <v>4</v>
      </c>
      <c r="C30" s="572"/>
      <c r="D30" s="289">
        <v>0</v>
      </c>
      <c r="E30" s="289">
        <v>0</v>
      </c>
      <c r="F30" s="289">
        <v>0</v>
      </c>
      <c r="G30" s="289">
        <v>0</v>
      </c>
      <c r="H30" s="289">
        <v>0</v>
      </c>
      <c r="I30" s="289">
        <v>0</v>
      </c>
      <c r="J30" s="289">
        <v>0</v>
      </c>
      <c r="K30" s="289">
        <v>0</v>
      </c>
      <c r="L30" s="289">
        <v>0</v>
      </c>
      <c r="M30" s="289">
        <v>0</v>
      </c>
      <c r="N30" s="289">
        <v>0</v>
      </c>
      <c r="O30" s="289">
        <v>0</v>
      </c>
      <c r="P30" s="289">
        <v>0</v>
      </c>
      <c r="Q30" s="46">
        <f t="shared" si="0"/>
        <v>0</v>
      </c>
      <c r="R30" s="46">
        <v>0</v>
      </c>
      <c r="S30" s="46">
        <f t="shared" si="1"/>
        <v>0</v>
      </c>
    </row>
    <row r="31" spans="1:19" s="59" customFormat="1" x14ac:dyDescent="0.2">
      <c r="A31" s="59" t="s">
        <v>655</v>
      </c>
      <c r="B31" s="60" t="s">
        <v>24</v>
      </c>
      <c r="C31" s="573"/>
      <c r="D31" s="289">
        <v>0</v>
      </c>
      <c r="E31" s="289">
        <v>0</v>
      </c>
      <c r="F31" s="289">
        <v>0</v>
      </c>
      <c r="G31" s="289">
        <v>0</v>
      </c>
      <c r="H31" s="289">
        <v>0</v>
      </c>
      <c r="I31" s="289">
        <v>0</v>
      </c>
      <c r="J31" s="289">
        <v>0</v>
      </c>
      <c r="K31" s="289">
        <v>0</v>
      </c>
      <c r="L31" s="289">
        <v>0</v>
      </c>
      <c r="M31" s="289">
        <v>0</v>
      </c>
      <c r="N31" s="289">
        <v>0</v>
      </c>
      <c r="O31" s="289">
        <v>0</v>
      </c>
      <c r="P31" s="289">
        <v>0</v>
      </c>
      <c r="Q31" s="46">
        <f t="shared" si="0"/>
        <v>0</v>
      </c>
      <c r="R31" s="46">
        <v>0</v>
      </c>
      <c r="S31" s="46">
        <f t="shared" si="1"/>
        <v>0</v>
      </c>
    </row>
    <row r="32" spans="1:19" s="59" customFormat="1" x14ac:dyDescent="0.2">
      <c r="A32" s="59" t="s">
        <v>656</v>
      </c>
      <c r="B32" s="60" t="s">
        <v>25</v>
      </c>
      <c r="C32" s="573"/>
      <c r="D32" s="289">
        <v>0</v>
      </c>
      <c r="E32" s="289">
        <v>0</v>
      </c>
      <c r="F32" s="289">
        <v>0</v>
      </c>
      <c r="G32" s="289">
        <v>0</v>
      </c>
      <c r="H32" s="289">
        <v>0</v>
      </c>
      <c r="I32" s="289">
        <v>0</v>
      </c>
      <c r="J32" s="289">
        <v>0</v>
      </c>
      <c r="K32" s="289">
        <v>0</v>
      </c>
      <c r="L32" s="289">
        <v>0</v>
      </c>
      <c r="M32" s="289">
        <v>0</v>
      </c>
      <c r="N32" s="289">
        <v>0</v>
      </c>
      <c r="O32" s="289">
        <v>0</v>
      </c>
      <c r="P32" s="289">
        <v>0</v>
      </c>
      <c r="Q32" s="46">
        <f t="shared" si="0"/>
        <v>0</v>
      </c>
      <c r="R32" s="46">
        <v>0</v>
      </c>
      <c r="S32" s="46">
        <f t="shared" si="1"/>
        <v>0</v>
      </c>
    </row>
    <row r="33" spans="1:19" s="59" customFormat="1" x14ac:dyDescent="0.2">
      <c r="A33" s="59" t="s">
        <v>657</v>
      </c>
      <c r="B33" s="60" t="s">
        <v>26</v>
      </c>
      <c r="C33" s="573"/>
      <c r="D33" s="289">
        <v>0</v>
      </c>
      <c r="E33" s="289">
        <v>0</v>
      </c>
      <c r="F33" s="289">
        <v>0</v>
      </c>
      <c r="G33" s="289">
        <v>0</v>
      </c>
      <c r="H33" s="289">
        <v>0</v>
      </c>
      <c r="I33" s="289">
        <v>0</v>
      </c>
      <c r="J33" s="289">
        <v>0</v>
      </c>
      <c r="K33" s="289">
        <v>0</v>
      </c>
      <c r="L33" s="289">
        <v>0</v>
      </c>
      <c r="M33" s="289">
        <v>0</v>
      </c>
      <c r="N33" s="289">
        <v>0</v>
      </c>
      <c r="O33" s="289">
        <v>0</v>
      </c>
      <c r="P33" s="289">
        <v>0</v>
      </c>
      <c r="Q33" s="46">
        <f t="shared" si="0"/>
        <v>0</v>
      </c>
      <c r="R33" s="46">
        <v>0</v>
      </c>
      <c r="S33" s="46">
        <f t="shared" si="1"/>
        <v>0</v>
      </c>
    </row>
    <row r="34" spans="1:19" s="59" customFormat="1" x14ac:dyDescent="0.2">
      <c r="A34" s="59" t="s">
        <v>201</v>
      </c>
      <c r="B34" s="60" t="s">
        <v>202</v>
      </c>
      <c r="C34" s="573"/>
      <c r="D34" s="289">
        <v>0</v>
      </c>
      <c r="E34" s="289">
        <v>0</v>
      </c>
      <c r="F34" s="289">
        <v>0</v>
      </c>
      <c r="G34" s="289">
        <v>0</v>
      </c>
      <c r="H34" s="289">
        <v>0</v>
      </c>
      <c r="I34" s="289">
        <v>0</v>
      </c>
      <c r="J34" s="289">
        <v>0</v>
      </c>
      <c r="K34" s="289">
        <v>0</v>
      </c>
      <c r="L34" s="289">
        <v>0</v>
      </c>
      <c r="M34" s="289">
        <v>0</v>
      </c>
      <c r="N34" s="289">
        <v>0</v>
      </c>
      <c r="O34" s="289">
        <v>0</v>
      </c>
      <c r="P34" s="289">
        <v>0</v>
      </c>
      <c r="Q34" s="46">
        <f t="shared" si="0"/>
        <v>0</v>
      </c>
      <c r="R34" s="46">
        <v>0</v>
      </c>
      <c r="S34" s="46">
        <f>Q34+R34</f>
        <v>0</v>
      </c>
    </row>
    <row r="35" spans="1:19" s="59" customFormat="1" x14ac:dyDescent="0.2">
      <c r="A35" s="59" t="s">
        <v>204</v>
      </c>
      <c r="B35" s="60" t="s">
        <v>203</v>
      </c>
      <c r="C35" s="573"/>
      <c r="D35" s="289">
        <v>0</v>
      </c>
      <c r="E35" s="289">
        <v>0</v>
      </c>
      <c r="F35" s="289">
        <v>0</v>
      </c>
      <c r="G35" s="289">
        <v>0</v>
      </c>
      <c r="H35" s="289">
        <v>0</v>
      </c>
      <c r="I35" s="289">
        <v>0</v>
      </c>
      <c r="J35" s="289">
        <v>0</v>
      </c>
      <c r="K35" s="289">
        <v>0</v>
      </c>
      <c r="L35" s="289">
        <v>0</v>
      </c>
      <c r="M35" s="289">
        <v>0</v>
      </c>
      <c r="N35" s="289">
        <v>0</v>
      </c>
      <c r="O35" s="289">
        <v>0</v>
      </c>
      <c r="P35" s="289">
        <v>0</v>
      </c>
      <c r="Q35" s="46">
        <f t="shared" si="0"/>
        <v>0</v>
      </c>
      <c r="R35" s="46">
        <v>0</v>
      </c>
      <c r="S35" s="46">
        <f>Q35+R35</f>
        <v>0</v>
      </c>
    </row>
    <row r="36" spans="1:19" s="59" customFormat="1" x14ac:dyDescent="0.2">
      <c r="A36" s="59" t="s">
        <v>658</v>
      </c>
      <c r="B36" s="60" t="s">
        <v>233</v>
      </c>
      <c r="C36" s="573"/>
      <c r="D36" s="289">
        <v>0</v>
      </c>
      <c r="E36" s="289">
        <v>0</v>
      </c>
      <c r="F36" s="289">
        <v>0</v>
      </c>
      <c r="G36" s="289">
        <v>0</v>
      </c>
      <c r="H36" s="289">
        <v>0</v>
      </c>
      <c r="I36" s="289">
        <v>0</v>
      </c>
      <c r="J36" s="289">
        <v>0</v>
      </c>
      <c r="K36" s="289">
        <v>0</v>
      </c>
      <c r="L36" s="289">
        <v>0</v>
      </c>
      <c r="M36" s="289">
        <v>0</v>
      </c>
      <c r="N36" s="289">
        <v>0</v>
      </c>
      <c r="O36" s="289">
        <v>0</v>
      </c>
      <c r="P36" s="289">
        <v>0</v>
      </c>
      <c r="Q36" s="46">
        <f t="shared" si="0"/>
        <v>0</v>
      </c>
      <c r="R36" s="46">
        <v>0</v>
      </c>
      <c r="S36" s="46">
        <f t="shared" si="1"/>
        <v>0</v>
      </c>
    </row>
    <row r="37" spans="1:19" s="59" customFormat="1" x14ac:dyDescent="0.2">
      <c r="A37" s="59" t="s">
        <v>27</v>
      </c>
      <c r="B37" s="60" t="s">
        <v>28</v>
      </c>
      <c r="C37" s="573"/>
      <c r="D37" s="289">
        <v>0</v>
      </c>
      <c r="E37" s="289">
        <v>0</v>
      </c>
      <c r="F37" s="289">
        <v>0</v>
      </c>
      <c r="G37" s="289">
        <v>0</v>
      </c>
      <c r="H37" s="289">
        <v>0</v>
      </c>
      <c r="I37" s="289">
        <v>0</v>
      </c>
      <c r="J37" s="289">
        <v>0</v>
      </c>
      <c r="K37" s="289">
        <v>0</v>
      </c>
      <c r="L37" s="289">
        <v>0</v>
      </c>
      <c r="M37" s="289">
        <v>0</v>
      </c>
      <c r="N37" s="289">
        <v>0</v>
      </c>
      <c r="O37" s="289">
        <v>0</v>
      </c>
      <c r="P37" s="289">
        <v>0</v>
      </c>
      <c r="Q37" s="46">
        <f t="shared" si="0"/>
        <v>0</v>
      </c>
      <c r="R37" s="46">
        <v>0</v>
      </c>
      <c r="S37" s="46">
        <f>Q37+R37</f>
        <v>0</v>
      </c>
    </row>
    <row r="38" spans="1:19" s="59" customFormat="1" x14ac:dyDescent="0.2">
      <c r="A38" s="59" t="s">
        <v>659</v>
      </c>
      <c r="B38" s="60" t="s">
        <v>29</v>
      </c>
      <c r="C38" s="573"/>
      <c r="D38" s="289">
        <v>0</v>
      </c>
      <c r="E38" s="289">
        <v>0</v>
      </c>
      <c r="F38" s="289">
        <v>0</v>
      </c>
      <c r="G38" s="289">
        <v>0</v>
      </c>
      <c r="H38" s="289">
        <v>0</v>
      </c>
      <c r="I38" s="289">
        <v>0</v>
      </c>
      <c r="J38" s="289">
        <v>0</v>
      </c>
      <c r="K38" s="289">
        <v>0</v>
      </c>
      <c r="L38" s="289">
        <v>0</v>
      </c>
      <c r="M38" s="289">
        <v>0</v>
      </c>
      <c r="N38" s="289">
        <v>0</v>
      </c>
      <c r="O38" s="289">
        <v>0</v>
      </c>
      <c r="P38" s="289">
        <v>0</v>
      </c>
      <c r="Q38" s="65">
        <f t="shared" si="0"/>
        <v>0</v>
      </c>
      <c r="R38" s="65">
        <v>0</v>
      </c>
      <c r="S38" s="65">
        <f t="shared" si="1"/>
        <v>0</v>
      </c>
    </row>
    <row r="39" spans="1:19" s="59" customFormat="1" x14ac:dyDescent="0.2">
      <c r="A39" s="59" t="s">
        <v>30</v>
      </c>
      <c r="B39" s="60" t="s">
        <v>31</v>
      </c>
      <c r="C39" s="572"/>
      <c r="D39" s="289">
        <v>0</v>
      </c>
      <c r="E39" s="289">
        <v>0</v>
      </c>
      <c r="F39" s="289">
        <v>0</v>
      </c>
      <c r="G39" s="289">
        <v>0</v>
      </c>
      <c r="H39" s="289">
        <v>0</v>
      </c>
      <c r="I39" s="289">
        <v>0</v>
      </c>
      <c r="J39" s="289">
        <v>0</v>
      </c>
      <c r="K39" s="289">
        <v>0</v>
      </c>
      <c r="L39" s="289">
        <v>0</v>
      </c>
      <c r="M39" s="289">
        <v>0</v>
      </c>
      <c r="N39" s="289">
        <v>0</v>
      </c>
      <c r="O39" s="289">
        <v>0</v>
      </c>
      <c r="P39" s="289">
        <v>0</v>
      </c>
      <c r="Q39" s="46">
        <f t="shared" si="0"/>
        <v>0</v>
      </c>
      <c r="R39" s="46">
        <v>0</v>
      </c>
      <c r="S39" s="46">
        <f t="shared" si="1"/>
        <v>0</v>
      </c>
    </row>
    <row r="40" spans="1:19" s="59" customFormat="1" x14ac:dyDescent="0.2">
      <c r="A40" s="59" t="s">
        <v>660</v>
      </c>
      <c r="B40" s="60" t="s">
        <v>661</v>
      </c>
      <c r="C40" s="573"/>
      <c r="D40" s="289">
        <v>0</v>
      </c>
      <c r="E40" s="289">
        <v>0</v>
      </c>
      <c r="F40" s="289">
        <v>0</v>
      </c>
      <c r="G40" s="289">
        <v>0</v>
      </c>
      <c r="H40" s="289">
        <v>0</v>
      </c>
      <c r="I40" s="289">
        <v>0</v>
      </c>
      <c r="J40" s="289">
        <v>0</v>
      </c>
      <c r="K40" s="289">
        <v>0</v>
      </c>
      <c r="L40" s="289">
        <v>0</v>
      </c>
      <c r="M40" s="289">
        <v>0</v>
      </c>
      <c r="N40" s="289">
        <v>0</v>
      </c>
      <c r="O40" s="289">
        <v>0</v>
      </c>
      <c r="P40" s="289">
        <v>0</v>
      </c>
      <c r="Q40" s="46">
        <f t="shared" si="0"/>
        <v>0</v>
      </c>
      <c r="R40" s="46">
        <v>0</v>
      </c>
      <c r="S40" s="46">
        <f t="shared" si="1"/>
        <v>0</v>
      </c>
    </row>
    <row r="41" spans="1:19" s="59" customFormat="1" x14ac:dyDescent="0.2">
      <c r="A41" s="59" t="s">
        <v>254</v>
      </c>
      <c r="B41" s="60" t="s">
        <v>255</v>
      </c>
      <c r="C41" s="572"/>
      <c r="D41" s="289">
        <v>0</v>
      </c>
      <c r="E41" s="289">
        <v>0</v>
      </c>
      <c r="F41" s="289">
        <v>0</v>
      </c>
      <c r="G41" s="289">
        <v>0</v>
      </c>
      <c r="H41" s="289">
        <v>0</v>
      </c>
      <c r="I41" s="289">
        <v>0</v>
      </c>
      <c r="J41" s="289">
        <v>0</v>
      </c>
      <c r="K41" s="289">
        <v>0</v>
      </c>
      <c r="L41" s="289">
        <v>0</v>
      </c>
      <c r="M41" s="289">
        <v>0</v>
      </c>
      <c r="N41" s="289">
        <v>0</v>
      </c>
      <c r="O41" s="289">
        <v>0</v>
      </c>
      <c r="P41" s="289">
        <v>0</v>
      </c>
      <c r="Q41" s="46">
        <f t="shared" si="0"/>
        <v>0</v>
      </c>
      <c r="R41" s="46">
        <v>0</v>
      </c>
      <c r="S41" s="46">
        <f>Q41+R41</f>
        <v>0</v>
      </c>
    </row>
    <row r="42" spans="1:19" s="59" customFormat="1" x14ac:dyDescent="0.2">
      <c r="A42" s="59" t="s">
        <v>662</v>
      </c>
      <c r="B42" s="60" t="s">
        <v>266</v>
      </c>
      <c r="C42" s="573"/>
      <c r="D42" s="289">
        <v>0</v>
      </c>
      <c r="E42" s="289">
        <v>0</v>
      </c>
      <c r="F42" s="289">
        <v>0</v>
      </c>
      <c r="G42" s="289">
        <v>0</v>
      </c>
      <c r="H42" s="289">
        <v>0</v>
      </c>
      <c r="I42" s="289">
        <v>0</v>
      </c>
      <c r="J42" s="289">
        <v>0</v>
      </c>
      <c r="K42" s="289">
        <v>0</v>
      </c>
      <c r="L42" s="289">
        <v>0</v>
      </c>
      <c r="M42" s="289">
        <v>0</v>
      </c>
      <c r="N42" s="289">
        <v>0</v>
      </c>
      <c r="O42" s="289">
        <v>0</v>
      </c>
      <c r="P42" s="289">
        <v>0</v>
      </c>
      <c r="Q42" s="46">
        <f t="shared" si="0"/>
        <v>0</v>
      </c>
      <c r="R42" s="46">
        <v>0</v>
      </c>
      <c r="S42" s="46">
        <f>Q42+R42</f>
        <v>0</v>
      </c>
    </row>
    <row r="43" spans="1:19" s="59" customFormat="1" x14ac:dyDescent="0.2">
      <c r="A43" s="59" t="s">
        <v>234</v>
      </c>
      <c r="B43" s="60" t="s">
        <v>235</v>
      </c>
      <c r="C43" s="573"/>
      <c r="D43" s="289">
        <v>0</v>
      </c>
      <c r="E43" s="289">
        <v>0</v>
      </c>
      <c r="F43" s="289">
        <v>0</v>
      </c>
      <c r="G43" s="289">
        <v>0</v>
      </c>
      <c r="H43" s="289">
        <v>0</v>
      </c>
      <c r="I43" s="289">
        <v>0</v>
      </c>
      <c r="J43" s="289">
        <v>0</v>
      </c>
      <c r="K43" s="289">
        <v>0</v>
      </c>
      <c r="L43" s="289">
        <v>0</v>
      </c>
      <c r="M43" s="289">
        <v>0</v>
      </c>
      <c r="N43" s="289">
        <v>0</v>
      </c>
      <c r="O43" s="289">
        <v>0</v>
      </c>
      <c r="P43" s="289">
        <v>0</v>
      </c>
      <c r="Q43" s="46">
        <f t="shared" si="0"/>
        <v>0</v>
      </c>
      <c r="R43" s="46">
        <v>0</v>
      </c>
      <c r="S43" s="46">
        <f>Q43+R43</f>
        <v>0</v>
      </c>
    </row>
    <row r="44" spans="1:19" s="59" customFormat="1" x14ac:dyDescent="0.2">
      <c r="A44" s="59" t="s">
        <v>663</v>
      </c>
      <c r="B44" s="60" t="s">
        <v>32</v>
      </c>
      <c r="C44" s="573"/>
      <c r="D44" s="289">
        <v>0</v>
      </c>
      <c r="E44" s="289">
        <v>0</v>
      </c>
      <c r="F44" s="289">
        <v>0</v>
      </c>
      <c r="G44" s="289">
        <v>0</v>
      </c>
      <c r="H44" s="289">
        <v>0</v>
      </c>
      <c r="I44" s="289">
        <v>0</v>
      </c>
      <c r="J44" s="289">
        <v>0</v>
      </c>
      <c r="K44" s="289">
        <v>0</v>
      </c>
      <c r="L44" s="289">
        <v>0</v>
      </c>
      <c r="M44" s="289">
        <v>0</v>
      </c>
      <c r="N44" s="289">
        <v>0</v>
      </c>
      <c r="O44" s="289">
        <v>0</v>
      </c>
      <c r="P44" s="289">
        <v>0</v>
      </c>
      <c r="Q44" s="46">
        <f t="shared" si="0"/>
        <v>0</v>
      </c>
      <c r="R44" s="46">
        <v>0</v>
      </c>
      <c r="S44" s="46">
        <f t="shared" si="1"/>
        <v>0</v>
      </c>
    </row>
    <row r="45" spans="1:19" s="59" customFormat="1" x14ac:dyDescent="0.2">
      <c r="A45" s="59" t="s">
        <v>664</v>
      </c>
      <c r="B45" s="60" t="s">
        <v>665</v>
      </c>
      <c r="C45" s="572"/>
      <c r="D45" s="289">
        <v>0</v>
      </c>
      <c r="E45" s="289">
        <v>0</v>
      </c>
      <c r="F45" s="289">
        <v>0</v>
      </c>
      <c r="G45" s="289">
        <v>0</v>
      </c>
      <c r="H45" s="289">
        <v>0</v>
      </c>
      <c r="I45" s="289">
        <v>0</v>
      </c>
      <c r="J45" s="289">
        <v>0</v>
      </c>
      <c r="K45" s="289">
        <v>0</v>
      </c>
      <c r="L45" s="289">
        <v>0</v>
      </c>
      <c r="M45" s="289">
        <v>0</v>
      </c>
      <c r="N45" s="289">
        <v>0</v>
      </c>
      <c r="O45" s="289">
        <v>0</v>
      </c>
      <c r="P45" s="289">
        <v>0</v>
      </c>
      <c r="Q45" s="46">
        <f t="shared" si="0"/>
        <v>0</v>
      </c>
      <c r="R45" s="46">
        <v>0</v>
      </c>
      <c r="S45" s="46">
        <f t="shared" si="1"/>
        <v>0</v>
      </c>
    </row>
    <row r="46" spans="1:19" s="59" customFormat="1" x14ac:dyDescent="0.2">
      <c r="A46" s="59" t="s">
        <v>666</v>
      </c>
      <c r="B46" s="60" t="s">
        <v>667</v>
      </c>
      <c r="C46" s="573"/>
      <c r="D46" s="289">
        <v>0</v>
      </c>
      <c r="E46" s="289">
        <v>0</v>
      </c>
      <c r="F46" s="289">
        <v>0</v>
      </c>
      <c r="G46" s="289">
        <v>0</v>
      </c>
      <c r="H46" s="289">
        <v>0</v>
      </c>
      <c r="I46" s="289">
        <v>0</v>
      </c>
      <c r="J46" s="289">
        <v>0</v>
      </c>
      <c r="K46" s="289">
        <v>0</v>
      </c>
      <c r="L46" s="289">
        <v>0</v>
      </c>
      <c r="M46" s="289">
        <v>0</v>
      </c>
      <c r="N46" s="289">
        <v>0</v>
      </c>
      <c r="O46" s="289">
        <v>0</v>
      </c>
      <c r="P46" s="289">
        <v>0</v>
      </c>
      <c r="Q46" s="46">
        <f t="shared" si="0"/>
        <v>0</v>
      </c>
      <c r="R46" s="46">
        <v>0</v>
      </c>
      <c r="S46" s="46">
        <f>Q46+R46</f>
        <v>0</v>
      </c>
    </row>
    <row r="47" spans="1:19" s="59" customFormat="1" x14ac:dyDescent="0.2">
      <c r="A47" s="59" t="s">
        <v>668</v>
      </c>
      <c r="B47" s="60" t="s">
        <v>236</v>
      </c>
      <c r="C47" s="572"/>
      <c r="D47" s="289">
        <v>0</v>
      </c>
      <c r="E47" s="289">
        <v>0</v>
      </c>
      <c r="F47" s="289">
        <v>0</v>
      </c>
      <c r="G47" s="289">
        <v>0</v>
      </c>
      <c r="H47" s="289">
        <v>0</v>
      </c>
      <c r="I47" s="289">
        <v>0</v>
      </c>
      <c r="J47" s="289">
        <v>0</v>
      </c>
      <c r="K47" s="289">
        <v>0</v>
      </c>
      <c r="L47" s="289">
        <v>0</v>
      </c>
      <c r="M47" s="289">
        <v>0</v>
      </c>
      <c r="N47" s="289">
        <v>0</v>
      </c>
      <c r="O47" s="289">
        <v>0</v>
      </c>
      <c r="P47" s="289">
        <v>0</v>
      </c>
      <c r="Q47" s="46">
        <f t="shared" si="0"/>
        <v>0</v>
      </c>
      <c r="R47" s="46">
        <v>0</v>
      </c>
      <c r="S47" s="46">
        <f>Q47+R47</f>
        <v>0</v>
      </c>
    </row>
    <row r="48" spans="1:19" s="59" customFormat="1" x14ac:dyDescent="0.2">
      <c r="A48" s="59" t="s">
        <v>267</v>
      </c>
      <c r="B48" s="60" t="s">
        <v>268</v>
      </c>
      <c r="C48" s="572"/>
      <c r="D48" s="289">
        <v>0</v>
      </c>
      <c r="E48" s="289">
        <v>0</v>
      </c>
      <c r="F48" s="289">
        <v>0</v>
      </c>
      <c r="G48" s="289">
        <v>0</v>
      </c>
      <c r="H48" s="289">
        <v>0</v>
      </c>
      <c r="I48" s="289">
        <v>0</v>
      </c>
      <c r="J48" s="289">
        <v>0</v>
      </c>
      <c r="K48" s="289">
        <v>0</v>
      </c>
      <c r="L48" s="289">
        <v>0</v>
      </c>
      <c r="M48" s="289">
        <v>0</v>
      </c>
      <c r="N48" s="289">
        <v>0</v>
      </c>
      <c r="O48" s="289">
        <v>0</v>
      </c>
      <c r="P48" s="289">
        <v>0</v>
      </c>
      <c r="Q48" s="46">
        <f t="shared" si="0"/>
        <v>0</v>
      </c>
      <c r="R48" s="46">
        <v>0</v>
      </c>
      <c r="S48" s="46">
        <f t="shared" si="1"/>
        <v>0</v>
      </c>
    </row>
    <row r="49" spans="1:19" s="59" customFormat="1" ht="12" thickBot="1" x14ac:dyDescent="0.25">
      <c r="A49" s="70"/>
      <c r="B49" s="70"/>
      <c r="C49" s="574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70"/>
      <c r="R49" s="71"/>
      <c r="S49" s="71"/>
    </row>
    <row r="50" spans="1:19" s="59" customFormat="1" x14ac:dyDescent="0.2">
      <c r="A50" s="59" t="s">
        <v>34</v>
      </c>
      <c r="B50" s="46"/>
      <c r="C50" s="575"/>
      <c r="D50" s="75">
        <f t="shared" ref="D50:K50" si="2">SUM(D12:D48)</f>
        <v>0</v>
      </c>
      <c r="E50" s="75">
        <f t="shared" si="2"/>
        <v>0</v>
      </c>
      <c r="F50" s="75">
        <f t="shared" si="2"/>
        <v>0</v>
      </c>
      <c r="G50" s="75">
        <f t="shared" si="2"/>
        <v>0</v>
      </c>
      <c r="H50" s="75">
        <f t="shared" ref="H50:I50" si="3">SUM(H12:H48)</f>
        <v>0</v>
      </c>
      <c r="I50" s="75">
        <f t="shared" si="3"/>
        <v>0</v>
      </c>
      <c r="J50" s="75">
        <f t="shared" si="2"/>
        <v>0</v>
      </c>
      <c r="K50" s="75">
        <f t="shared" si="2"/>
        <v>0</v>
      </c>
      <c r="L50" s="75">
        <f t="shared" ref="L50:O50" si="4">SUM(L12:L48)</f>
        <v>0</v>
      </c>
      <c r="M50" s="75">
        <f t="shared" si="4"/>
        <v>0</v>
      </c>
      <c r="N50" s="75">
        <f>SUM(N12:N48)</f>
        <v>0</v>
      </c>
      <c r="O50" s="75">
        <f t="shared" si="4"/>
        <v>0</v>
      </c>
      <c r="P50" s="75">
        <f>SUM(P12:P48)</f>
        <v>0</v>
      </c>
      <c r="Q50" s="46">
        <f>SUM(D50:P50)</f>
        <v>0</v>
      </c>
      <c r="R50" s="46">
        <f>SUM(R12:R48)</f>
        <v>0</v>
      </c>
      <c r="S50" s="46">
        <f>SUM(S12:S48)</f>
        <v>0</v>
      </c>
    </row>
    <row r="51" spans="1:19" s="59" customFormat="1" ht="12" thickBot="1" x14ac:dyDescent="0.25">
      <c r="A51" s="70"/>
      <c r="B51" s="70"/>
      <c r="C51" s="574"/>
      <c r="D51" s="86" t="s">
        <v>33</v>
      </c>
      <c r="E51" s="86" t="s">
        <v>33</v>
      </c>
      <c r="F51" s="86" t="s">
        <v>33</v>
      </c>
      <c r="G51" s="86" t="s">
        <v>33</v>
      </c>
      <c r="H51" s="86" t="s">
        <v>33</v>
      </c>
      <c r="I51" s="86" t="s">
        <v>33</v>
      </c>
      <c r="J51" s="86" t="s">
        <v>33</v>
      </c>
      <c r="K51" s="86" t="s">
        <v>33</v>
      </c>
      <c r="L51" s="86" t="s">
        <v>33</v>
      </c>
      <c r="M51" s="86" t="s">
        <v>33</v>
      </c>
      <c r="N51" s="86" t="s">
        <v>33</v>
      </c>
      <c r="O51" s="86"/>
      <c r="P51" s="86" t="s">
        <v>33</v>
      </c>
      <c r="Q51" s="70"/>
      <c r="R51" s="71" t="s">
        <v>33</v>
      </c>
      <c r="S51" s="71" t="s">
        <v>33</v>
      </c>
    </row>
    <row r="52" spans="1:19" s="59" customFormat="1" x14ac:dyDescent="0.2">
      <c r="A52" s="59" t="s">
        <v>205</v>
      </c>
      <c r="B52" s="46"/>
      <c r="C52" s="575"/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46">
        <f>SUM(D52:P52)</f>
        <v>0</v>
      </c>
      <c r="R52" s="46">
        <v>0</v>
      </c>
      <c r="S52" s="46">
        <f>Q52+R52</f>
        <v>0</v>
      </c>
    </row>
    <row r="53" spans="1:19" s="59" customFormat="1" x14ac:dyDescent="0.2">
      <c r="A53" s="46"/>
      <c r="B53" s="46"/>
      <c r="C53" s="5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46"/>
      <c r="R53" s="46"/>
      <c r="S53" s="46"/>
    </row>
    <row r="54" spans="1:19" s="59" customFormat="1" x14ac:dyDescent="0.2">
      <c r="A54" s="59" t="s">
        <v>35</v>
      </c>
      <c r="B54" s="46"/>
      <c r="C54" s="290"/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46">
        <f>SUM(D54:P54)</f>
        <v>0</v>
      </c>
      <c r="R54" s="46">
        <v>0</v>
      </c>
      <c r="S54" s="46">
        <f>Q54+R54</f>
        <v>0</v>
      </c>
    </row>
    <row r="55" spans="1:19" s="59" customFormat="1" ht="12" thickBot="1" x14ac:dyDescent="0.25">
      <c r="A55" s="70"/>
      <c r="B55" s="70"/>
      <c r="C55" s="576"/>
      <c r="D55" s="86" t="s">
        <v>36</v>
      </c>
      <c r="E55" s="86" t="s">
        <v>36</v>
      </c>
      <c r="F55" s="86" t="s">
        <v>36</v>
      </c>
      <c r="G55" s="86" t="s">
        <v>36</v>
      </c>
      <c r="H55" s="86" t="s">
        <v>36</v>
      </c>
      <c r="I55" s="86" t="s">
        <v>36</v>
      </c>
      <c r="J55" s="86" t="s">
        <v>36</v>
      </c>
      <c r="K55" s="86" t="s">
        <v>36</v>
      </c>
      <c r="L55" s="86" t="s">
        <v>36</v>
      </c>
      <c r="M55" s="86" t="s">
        <v>36</v>
      </c>
      <c r="N55" s="86" t="s">
        <v>36</v>
      </c>
      <c r="O55" s="86" t="s">
        <v>36</v>
      </c>
      <c r="P55" s="86" t="s">
        <v>36</v>
      </c>
      <c r="Q55" s="86" t="s">
        <v>36</v>
      </c>
      <c r="R55" s="71" t="s">
        <v>36</v>
      </c>
      <c r="S55" s="71" t="s">
        <v>36</v>
      </c>
    </row>
    <row r="56" spans="1:19" s="59" customFormat="1" ht="12" thickBot="1" x14ac:dyDescent="0.25">
      <c r="A56" s="59" t="s">
        <v>37</v>
      </c>
      <c r="B56" s="46"/>
      <c r="C56" s="577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06" t="s">
        <v>12</v>
      </c>
      <c r="R56" s="106" t="s">
        <v>13</v>
      </c>
      <c r="S56" s="106" t="s">
        <v>14</v>
      </c>
    </row>
    <row r="57" spans="1:19" s="59" customFormat="1" x14ac:dyDescent="0.2">
      <c r="A57" s="59" t="s">
        <v>669</v>
      </c>
      <c r="B57" s="60" t="s">
        <v>38</v>
      </c>
      <c r="C57" s="578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46">
        <f t="shared" ref="Q57:Q120" si="5">SUM(D57:P57)</f>
        <v>0</v>
      </c>
      <c r="R57" s="46">
        <v>0</v>
      </c>
      <c r="S57" s="46">
        <f t="shared" ref="S57:S114" si="6">Q57+R57</f>
        <v>0</v>
      </c>
    </row>
    <row r="58" spans="1:19" s="59" customFormat="1" x14ac:dyDescent="0.2">
      <c r="A58" s="59" t="s">
        <v>670</v>
      </c>
      <c r="B58" s="60" t="s">
        <v>269</v>
      </c>
      <c r="C58" s="572"/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46">
        <f t="shared" si="5"/>
        <v>0</v>
      </c>
      <c r="R58" s="46">
        <v>0</v>
      </c>
      <c r="S58" s="46">
        <f>Q58+R58</f>
        <v>0</v>
      </c>
    </row>
    <row r="59" spans="1:19" s="59" customFormat="1" x14ac:dyDescent="0.2">
      <c r="A59" s="59" t="s">
        <v>671</v>
      </c>
      <c r="B59" s="60" t="s">
        <v>280</v>
      </c>
      <c r="C59" s="572"/>
      <c r="D59" s="289">
        <v>0</v>
      </c>
      <c r="E59" s="289">
        <v>0</v>
      </c>
      <c r="F59" s="289">
        <v>0</v>
      </c>
      <c r="G59" s="289">
        <v>0</v>
      </c>
      <c r="H59" s="289">
        <v>0</v>
      </c>
      <c r="I59" s="289">
        <v>0</v>
      </c>
      <c r="J59" s="289">
        <v>0</v>
      </c>
      <c r="K59" s="289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46">
        <f t="shared" si="5"/>
        <v>0</v>
      </c>
      <c r="R59" s="46">
        <v>0</v>
      </c>
      <c r="S59" s="46">
        <f>Q59+R59</f>
        <v>0</v>
      </c>
    </row>
    <row r="60" spans="1:19" s="59" customFormat="1" x14ac:dyDescent="0.2">
      <c r="A60" s="59" t="s">
        <v>672</v>
      </c>
      <c r="B60" s="60" t="s">
        <v>673</v>
      </c>
      <c r="C60" s="572"/>
      <c r="D60" s="289">
        <v>0</v>
      </c>
      <c r="E60" s="289">
        <v>0</v>
      </c>
      <c r="F60" s="289">
        <v>0</v>
      </c>
      <c r="G60" s="289">
        <v>0</v>
      </c>
      <c r="H60" s="289">
        <v>0</v>
      </c>
      <c r="I60" s="289">
        <v>0</v>
      </c>
      <c r="J60" s="289">
        <v>0</v>
      </c>
      <c r="K60" s="289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46">
        <f t="shared" si="5"/>
        <v>0</v>
      </c>
      <c r="R60" s="46">
        <v>0</v>
      </c>
      <c r="S60" s="46">
        <f t="shared" si="6"/>
        <v>0</v>
      </c>
    </row>
    <row r="61" spans="1:19" s="59" customFormat="1" x14ac:dyDescent="0.2">
      <c r="A61" s="59" t="s">
        <v>674</v>
      </c>
      <c r="B61" s="60" t="s">
        <v>281</v>
      </c>
      <c r="C61" s="572"/>
      <c r="D61" s="289">
        <v>0</v>
      </c>
      <c r="E61" s="289">
        <v>0</v>
      </c>
      <c r="F61" s="289">
        <v>0</v>
      </c>
      <c r="G61" s="289">
        <v>0</v>
      </c>
      <c r="H61" s="289">
        <v>0</v>
      </c>
      <c r="I61" s="289">
        <v>0</v>
      </c>
      <c r="J61" s="289">
        <v>0</v>
      </c>
      <c r="K61" s="289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46">
        <f t="shared" si="5"/>
        <v>0</v>
      </c>
      <c r="R61" s="46">
        <v>0</v>
      </c>
      <c r="S61" s="46">
        <f t="shared" si="6"/>
        <v>0</v>
      </c>
    </row>
    <row r="62" spans="1:19" s="59" customFormat="1" x14ac:dyDescent="0.2">
      <c r="A62" s="59" t="s">
        <v>39</v>
      </c>
      <c r="B62" s="60" t="s">
        <v>40</v>
      </c>
      <c r="C62" s="572"/>
      <c r="D62" s="289">
        <v>0</v>
      </c>
      <c r="E62" s="289">
        <v>0</v>
      </c>
      <c r="F62" s="289">
        <v>0</v>
      </c>
      <c r="G62" s="289">
        <v>0</v>
      </c>
      <c r="H62" s="289">
        <v>0</v>
      </c>
      <c r="I62" s="289">
        <v>0</v>
      </c>
      <c r="J62" s="289">
        <v>0</v>
      </c>
      <c r="K62" s="289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46">
        <f t="shared" si="5"/>
        <v>0</v>
      </c>
      <c r="R62" s="46">
        <v>0</v>
      </c>
      <c r="S62" s="46">
        <f t="shared" si="6"/>
        <v>0</v>
      </c>
    </row>
    <row r="63" spans="1:19" s="59" customFormat="1" x14ac:dyDescent="0.2">
      <c r="A63" s="59" t="s">
        <v>675</v>
      </c>
      <c r="B63" s="60" t="s">
        <v>270</v>
      </c>
      <c r="C63" s="572"/>
      <c r="D63" s="289">
        <v>0</v>
      </c>
      <c r="E63" s="289">
        <v>0</v>
      </c>
      <c r="F63" s="289">
        <v>0</v>
      </c>
      <c r="G63" s="289">
        <v>0</v>
      </c>
      <c r="H63" s="289">
        <v>0</v>
      </c>
      <c r="I63" s="289">
        <v>0</v>
      </c>
      <c r="J63" s="289">
        <v>0</v>
      </c>
      <c r="K63" s="289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46">
        <f t="shared" si="5"/>
        <v>0</v>
      </c>
      <c r="R63" s="46">
        <v>0</v>
      </c>
      <c r="S63" s="46">
        <f t="shared" si="6"/>
        <v>0</v>
      </c>
    </row>
    <row r="64" spans="1:19" s="59" customFormat="1" x14ac:dyDescent="0.2">
      <c r="A64" s="59" t="s">
        <v>676</v>
      </c>
      <c r="B64" s="60" t="s">
        <v>41</v>
      </c>
      <c r="C64" s="572"/>
      <c r="D64" s="289">
        <v>0</v>
      </c>
      <c r="E64" s="289">
        <v>0</v>
      </c>
      <c r="F64" s="289">
        <v>0</v>
      </c>
      <c r="G64" s="289">
        <v>0</v>
      </c>
      <c r="H64" s="289">
        <v>0</v>
      </c>
      <c r="I64" s="289">
        <v>0</v>
      </c>
      <c r="J64" s="289">
        <v>0</v>
      </c>
      <c r="K64" s="289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46">
        <f t="shared" si="5"/>
        <v>0</v>
      </c>
      <c r="R64" s="46">
        <v>0</v>
      </c>
      <c r="S64" s="46">
        <f t="shared" si="6"/>
        <v>0</v>
      </c>
    </row>
    <row r="65" spans="1:19" s="59" customFormat="1" x14ac:dyDescent="0.2">
      <c r="A65" s="59" t="s">
        <v>677</v>
      </c>
      <c r="B65" s="60" t="s">
        <v>282</v>
      </c>
      <c r="C65" s="572"/>
      <c r="D65" s="289">
        <v>0</v>
      </c>
      <c r="E65" s="289">
        <v>0</v>
      </c>
      <c r="F65" s="289">
        <v>0</v>
      </c>
      <c r="G65" s="289">
        <v>0</v>
      </c>
      <c r="H65" s="289">
        <v>0</v>
      </c>
      <c r="I65" s="289">
        <v>0</v>
      </c>
      <c r="J65" s="289">
        <v>0</v>
      </c>
      <c r="K65" s="289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46">
        <f t="shared" si="5"/>
        <v>0</v>
      </c>
      <c r="R65" s="46">
        <v>0</v>
      </c>
      <c r="S65" s="46">
        <f>Q65+R65</f>
        <v>0</v>
      </c>
    </row>
    <row r="66" spans="1:19" s="59" customFormat="1" x14ac:dyDescent="0.2">
      <c r="A66" s="59" t="s">
        <v>207</v>
      </c>
      <c r="B66" s="60" t="s">
        <v>206</v>
      </c>
      <c r="C66" s="572"/>
      <c r="D66" s="289">
        <v>0</v>
      </c>
      <c r="E66" s="289">
        <v>0</v>
      </c>
      <c r="F66" s="289">
        <v>0</v>
      </c>
      <c r="G66" s="289">
        <v>0</v>
      </c>
      <c r="H66" s="289">
        <v>0</v>
      </c>
      <c r="I66" s="289">
        <v>0</v>
      </c>
      <c r="J66" s="289">
        <v>0</v>
      </c>
      <c r="K66" s="289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46">
        <f t="shared" si="5"/>
        <v>0</v>
      </c>
      <c r="R66" s="46">
        <v>0</v>
      </c>
      <c r="S66" s="46">
        <f>Q66+R66</f>
        <v>0</v>
      </c>
    </row>
    <row r="67" spans="1:19" s="59" customFormat="1" x14ac:dyDescent="0.2">
      <c r="A67" s="59" t="s">
        <v>678</v>
      </c>
      <c r="B67" s="60" t="s">
        <v>42</v>
      </c>
      <c r="C67" s="572"/>
      <c r="D67" s="289">
        <v>0</v>
      </c>
      <c r="E67" s="289">
        <v>0</v>
      </c>
      <c r="F67" s="289">
        <v>0</v>
      </c>
      <c r="G67" s="289">
        <v>0</v>
      </c>
      <c r="H67" s="289">
        <v>0</v>
      </c>
      <c r="I67" s="289">
        <v>0</v>
      </c>
      <c r="J67" s="289">
        <v>0</v>
      </c>
      <c r="K67" s="289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46">
        <f t="shared" si="5"/>
        <v>0</v>
      </c>
      <c r="R67" s="46">
        <v>0</v>
      </c>
      <c r="S67" s="46">
        <f t="shared" si="6"/>
        <v>0</v>
      </c>
    </row>
    <row r="68" spans="1:19" s="59" customFormat="1" x14ac:dyDescent="0.2">
      <c r="A68" s="59" t="s">
        <v>679</v>
      </c>
      <c r="B68" s="60" t="s">
        <v>237</v>
      </c>
      <c r="C68" s="572"/>
      <c r="D68" s="289">
        <v>0</v>
      </c>
      <c r="E68" s="289">
        <v>0</v>
      </c>
      <c r="F68" s="289">
        <v>0</v>
      </c>
      <c r="G68" s="289">
        <v>0</v>
      </c>
      <c r="H68" s="289">
        <v>0</v>
      </c>
      <c r="I68" s="289">
        <v>0</v>
      </c>
      <c r="J68" s="289">
        <v>0</v>
      </c>
      <c r="K68" s="289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46">
        <f t="shared" si="5"/>
        <v>0</v>
      </c>
      <c r="R68" s="46">
        <v>0</v>
      </c>
      <c r="S68" s="46">
        <f>Q68+R68</f>
        <v>0</v>
      </c>
    </row>
    <row r="69" spans="1:19" s="59" customFormat="1" x14ac:dyDescent="0.2">
      <c r="A69" s="59" t="s">
        <v>239</v>
      </c>
      <c r="B69" s="60" t="s">
        <v>238</v>
      </c>
      <c r="C69" s="572"/>
      <c r="D69" s="289">
        <v>0</v>
      </c>
      <c r="E69" s="289">
        <v>0</v>
      </c>
      <c r="F69" s="289">
        <v>0</v>
      </c>
      <c r="G69" s="289">
        <v>0</v>
      </c>
      <c r="H69" s="289">
        <v>0</v>
      </c>
      <c r="I69" s="289">
        <v>0</v>
      </c>
      <c r="J69" s="289">
        <v>0</v>
      </c>
      <c r="K69" s="289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46">
        <f t="shared" si="5"/>
        <v>0</v>
      </c>
      <c r="R69" s="46">
        <v>0</v>
      </c>
      <c r="S69" s="46">
        <f>Q69+R69</f>
        <v>0</v>
      </c>
    </row>
    <row r="70" spans="1:19" s="59" customFormat="1" x14ac:dyDescent="0.2">
      <c r="A70" s="59" t="s">
        <v>283</v>
      </c>
      <c r="B70" s="60" t="s">
        <v>284</v>
      </c>
      <c r="C70" s="572"/>
      <c r="D70" s="289">
        <v>0</v>
      </c>
      <c r="E70" s="289">
        <v>0</v>
      </c>
      <c r="F70" s="289">
        <v>0</v>
      </c>
      <c r="G70" s="289">
        <v>0</v>
      </c>
      <c r="H70" s="289">
        <v>0</v>
      </c>
      <c r="I70" s="289">
        <v>0</v>
      </c>
      <c r="J70" s="289">
        <v>0</v>
      </c>
      <c r="K70" s="289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46">
        <f t="shared" si="5"/>
        <v>0</v>
      </c>
      <c r="R70" s="46">
        <v>0</v>
      </c>
      <c r="S70" s="46">
        <f>Q70+R70</f>
        <v>0</v>
      </c>
    </row>
    <row r="71" spans="1:19" s="59" customFormat="1" x14ac:dyDescent="0.2">
      <c r="A71" s="59" t="s">
        <v>680</v>
      </c>
      <c r="B71" s="60" t="s">
        <v>43</v>
      </c>
      <c r="C71" s="572"/>
      <c r="D71" s="289">
        <v>0</v>
      </c>
      <c r="E71" s="289">
        <v>0</v>
      </c>
      <c r="F71" s="289">
        <v>0</v>
      </c>
      <c r="G71" s="289">
        <v>0</v>
      </c>
      <c r="H71" s="289">
        <v>0</v>
      </c>
      <c r="I71" s="289">
        <v>0</v>
      </c>
      <c r="J71" s="289">
        <v>0</v>
      </c>
      <c r="K71" s="289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46">
        <f t="shared" si="5"/>
        <v>0</v>
      </c>
      <c r="R71" s="46">
        <v>0</v>
      </c>
      <c r="S71" s="46">
        <f t="shared" si="6"/>
        <v>0</v>
      </c>
    </row>
    <row r="72" spans="1:19" s="59" customFormat="1" x14ac:dyDescent="0.2">
      <c r="A72" s="59" t="s">
        <v>681</v>
      </c>
      <c r="B72" s="60" t="s">
        <v>256</v>
      </c>
      <c r="C72" s="572"/>
      <c r="D72" s="289">
        <v>0</v>
      </c>
      <c r="E72" s="289">
        <v>0</v>
      </c>
      <c r="F72" s="289">
        <v>0</v>
      </c>
      <c r="G72" s="289">
        <v>0</v>
      </c>
      <c r="H72" s="289">
        <v>0</v>
      </c>
      <c r="I72" s="289">
        <v>0</v>
      </c>
      <c r="J72" s="289">
        <v>0</v>
      </c>
      <c r="K72" s="289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46">
        <f t="shared" si="5"/>
        <v>0</v>
      </c>
      <c r="R72" s="46">
        <v>0</v>
      </c>
      <c r="S72" s="46">
        <f t="shared" si="6"/>
        <v>0</v>
      </c>
    </row>
    <row r="73" spans="1:19" s="59" customFormat="1" x14ac:dyDescent="0.2">
      <c r="A73" s="59" t="s">
        <v>682</v>
      </c>
      <c r="B73" s="60" t="s">
        <v>240</v>
      </c>
      <c r="C73" s="572"/>
      <c r="D73" s="289">
        <v>0</v>
      </c>
      <c r="E73" s="289">
        <v>0</v>
      </c>
      <c r="F73" s="289">
        <v>0</v>
      </c>
      <c r="G73" s="289">
        <v>0</v>
      </c>
      <c r="H73" s="289">
        <v>0</v>
      </c>
      <c r="I73" s="289">
        <v>0</v>
      </c>
      <c r="J73" s="289">
        <v>0</v>
      </c>
      <c r="K73" s="289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46">
        <f t="shared" si="5"/>
        <v>0</v>
      </c>
      <c r="R73" s="46">
        <v>0</v>
      </c>
      <c r="S73" s="46">
        <f>Q73+R73</f>
        <v>0</v>
      </c>
    </row>
    <row r="74" spans="1:19" s="59" customFormat="1" x14ac:dyDescent="0.2">
      <c r="A74" s="59" t="s">
        <v>683</v>
      </c>
      <c r="B74" s="60" t="s">
        <v>684</v>
      </c>
      <c r="C74" s="572"/>
      <c r="D74" s="289">
        <v>0</v>
      </c>
      <c r="E74" s="289">
        <v>0</v>
      </c>
      <c r="F74" s="289">
        <v>0</v>
      </c>
      <c r="G74" s="289">
        <v>0</v>
      </c>
      <c r="H74" s="289">
        <v>0</v>
      </c>
      <c r="I74" s="289">
        <v>0</v>
      </c>
      <c r="J74" s="289">
        <v>0</v>
      </c>
      <c r="K74" s="289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46">
        <f t="shared" si="5"/>
        <v>0</v>
      </c>
      <c r="R74" s="46">
        <v>0</v>
      </c>
      <c r="S74" s="46">
        <f>Q74+R74</f>
        <v>0</v>
      </c>
    </row>
    <row r="75" spans="1:19" s="59" customFormat="1" x14ac:dyDescent="0.2">
      <c r="A75" s="59" t="s">
        <v>44</v>
      </c>
      <c r="B75" s="60" t="s">
        <v>45</v>
      </c>
      <c r="C75" s="572"/>
      <c r="D75" s="289">
        <v>0</v>
      </c>
      <c r="E75" s="289">
        <v>0</v>
      </c>
      <c r="F75" s="289">
        <v>0</v>
      </c>
      <c r="G75" s="289">
        <v>0</v>
      </c>
      <c r="H75" s="289">
        <v>0</v>
      </c>
      <c r="I75" s="289">
        <v>0</v>
      </c>
      <c r="J75" s="289">
        <v>0</v>
      </c>
      <c r="K75" s="289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46">
        <f t="shared" si="5"/>
        <v>0</v>
      </c>
      <c r="R75" s="46">
        <v>0</v>
      </c>
      <c r="S75" s="46">
        <f t="shared" si="6"/>
        <v>0</v>
      </c>
    </row>
    <row r="76" spans="1:19" s="59" customFormat="1" x14ac:dyDescent="0.2">
      <c r="A76" s="59" t="s">
        <v>46</v>
      </c>
      <c r="B76" s="60" t="s">
        <v>47</v>
      </c>
      <c r="C76" s="572"/>
      <c r="D76" s="289">
        <v>0</v>
      </c>
      <c r="E76" s="289">
        <v>0</v>
      </c>
      <c r="F76" s="289">
        <v>0</v>
      </c>
      <c r="G76" s="289">
        <v>0</v>
      </c>
      <c r="H76" s="289">
        <v>0</v>
      </c>
      <c r="I76" s="289">
        <v>0</v>
      </c>
      <c r="J76" s="289">
        <v>0</v>
      </c>
      <c r="K76" s="289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46">
        <f t="shared" si="5"/>
        <v>0</v>
      </c>
      <c r="R76" s="46">
        <v>0</v>
      </c>
      <c r="S76" s="46">
        <f t="shared" si="6"/>
        <v>0</v>
      </c>
    </row>
    <row r="77" spans="1:19" s="59" customFormat="1" x14ac:dyDescent="0.2">
      <c r="A77" s="59" t="s">
        <v>685</v>
      </c>
      <c r="B77" s="60" t="s">
        <v>48</v>
      </c>
      <c r="C77" s="572"/>
      <c r="D77" s="289">
        <v>0</v>
      </c>
      <c r="E77" s="289">
        <v>0</v>
      </c>
      <c r="F77" s="289">
        <v>0</v>
      </c>
      <c r="G77" s="289">
        <v>0</v>
      </c>
      <c r="H77" s="289">
        <v>0</v>
      </c>
      <c r="I77" s="289">
        <v>0</v>
      </c>
      <c r="J77" s="289">
        <v>0</v>
      </c>
      <c r="K77" s="289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46">
        <f t="shared" si="5"/>
        <v>0</v>
      </c>
      <c r="R77" s="46">
        <v>0</v>
      </c>
      <c r="S77" s="46">
        <f t="shared" si="6"/>
        <v>0</v>
      </c>
    </row>
    <row r="78" spans="1:19" s="59" customFormat="1" x14ac:dyDescent="0.2">
      <c r="A78" s="59" t="s">
        <v>686</v>
      </c>
      <c r="B78" s="60" t="s">
        <v>49</v>
      </c>
      <c r="C78" s="572"/>
      <c r="D78" s="289">
        <v>0</v>
      </c>
      <c r="E78" s="289">
        <v>0</v>
      </c>
      <c r="F78" s="289">
        <v>0</v>
      </c>
      <c r="G78" s="289">
        <v>0</v>
      </c>
      <c r="H78" s="289">
        <v>0</v>
      </c>
      <c r="I78" s="289">
        <v>0</v>
      </c>
      <c r="J78" s="289">
        <v>0</v>
      </c>
      <c r="K78" s="289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46">
        <f t="shared" si="5"/>
        <v>0</v>
      </c>
      <c r="R78" s="46">
        <v>0</v>
      </c>
      <c r="S78" s="46">
        <f t="shared" si="6"/>
        <v>0</v>
      </c>
    </row>
    <row r="79" spans="1:19" s="59" customFormat="1" x14ac:dyDescent="0.2">
      <c r="A79" s="59" t="s">
        <v>687</v>
      </c>
      <c r="B79" s="60" t="s">
        <v>50</v>
      </c>
      <c r="C79" s="572"/>
      <c r="D79" s="289">
        <v>0</v>
      </c>
      <c r="E79" s="289">
        <v>0</v>
      </c>
      <c r="F79" s="289">
        <v>0</v>
      </c>
      <c r="G79" s="289">
        <v>0</v>
      </c>
      <c r="H79" s="289">
        <v>0</v>
      </c>
      <c r="I79" s="289">
        <v>0</v>
      </c>
      <c r="J79" s="289">
        <v>0</v>
      </c>
      <c r="K79" s="289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46">
        <f t="shared" si="5"/>
        <v>0</v>
      </c>
      <c r="R79" s="46">
        <v>0</v>
      </c>
      <c r="S79" s="46">
        <f t="shared" si="6"/>
        <v>0</v>
      </c>
    </row>
    <row r="80" spans="1:19" s="59" customFormat="1" x14ac:dyDescent="0.2">
      <c r="A80" s="59" t="s">
        <v>688</v>
      </c>
      <c r="B80" s="60" t="s">
        <v>689</v>
      </c>
      <c r="C80" s="572"/>
      <c r="D80" s="289">
        <v>0</v>
      </c>
      <c r="E80" s="289">
        <v>0</v>
      </c>
      <c r="F80" s="289">
        <v>0</v>
      </c>
      <c r="G80" s="289">
        <v>0</v>
      </c>
      <c r="H80" s="289">
        <v>0</v>
      </c>
      <c r="I80" s="289">
        <v>0</v>
      </c>
      <c r="J80" s="289">
        <v>0</v>
      </c>
      <c r="K80" s="289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46">
        <f t="shared" si="5"/>
        <v>0</v>
      </c>
      <c r="R80" s="46">
        <v>0</v>
      </c>
      <c r="S80" s="46">
        <f t="shared" si="6"/>
        <v>0</v>
      </c>
    </row>
    <row r="81" spans="1:19" s="59" customFormat="1" x14ac:dyDescent="0.2">
      <c r="A81" s="59" t="s">
        <v>690</v>
      </c>
      <c r="B81" s="60" t="s">
        <v>51</v>
      </c>
      <c r="C81" s="572"/>
      <c r="D81" s="289">
        <v>0</v>
      </c>
      <c r="E81" s="289">
        <v>0</v>
      </c>
      <c r="F81" s="289">
        <v>0</v>
      </c>
      <c r="G81" s="289">
        <v>0</v>
      </c>
      <c r="H81" s="289">
        <v>0</v>
      </c>
      <c r="I81" s="289">
        <v>0</v>
      </c>
      <c r="J81" s="289">
        <v>0</v>
      </c>
      <c r="K81" s="289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46">
        <f t="shared" si="5"/>
        <v>0</v>
      </c>
      <c r="R81" s="46">
        <v>0</v>
      </c>
      <c r="S81" s="46">
        <f t="shared" si="6"/>
        <v>0</v>
      </c>
    </row>
    <row r="82" spans="1:19" s="59" customFormat="1" x14ac:dyDescent="0.2">
      <c r="A82" s="59" t="s">
        <v>691</v>
      </c>
      <c r="B82" s="60" t="s">
        <v>241</v>
      </c>
      <c r="C82" s="572"/>
      <c r="D82" s="289">
        <v>0</v>
      </c>
      <c r="E82" s="289">
        <v>0</v>
      </c>
      <c r="F82" s="289">
        <v>0</v>
      </c>
      <c r="G82" s="289">
        <v>0</v>
      </c>
      <c r="H82" s="289">
        <v>0</v>
      </c>
      <c r="I82" s="289">
        <v>0</v>
      </c>
      <c r="J82" s="289">
        <v>0</v>
      </c>
      <c r="K82" s="289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46">
        <f t="shared" si="5"/>
        <v>0</v>
      </c>
      <c r="R82" s="46">
        <v>0</v>
      </c>
      <c r="S82" s="46">
        <f>Q82+R82</f>
        <v>0</v>
      </c>
    </row>
    <row r="83" spans="1:19" s="59" customFormat="1" x14ac:dyDescent="0.2">
      <c r="A83" s="59" t="s">
        <v>692</v>
      </c>
      <c r="B83" s="60" t="s">
        <v>271</v>
      </c>
      <c r="C83" s="572"/>
      <c r="D83" s="289">
        <v>0</v>
      </c>
      <c r="E83" s="289">
        <v>0</v>
      </c>
      <c r="F83" s="289">
        <v>0</v>
      </c>
      <c r="G83" s="289">
        <v>0</v>
      </c>
      <c r="H83" s="289">
        <v>0</v>
      </c>
      <c r="I83" s="289">
        <v>0</v>
      </c>
      <c r="J83" s="289">
        <v>0</v>
      </c>
      <c r="K83" s="289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46">
        <f t="shared" si="5"/>
        <v>0</v>
      </c>
      <c r="R83" s="46">
        <v>0</v>
      </c>
      <c r="S83" s="46">
        <f>Q83+R83</f>
        <v>0</v>
      </c>
    </row>
    <row r="84" spans="1:19" s="59" customFormat="1" x14ac:dyDescent="0.2">
      <c r="A84" s="59" t="s">
        <v>693</v>
      </c>
      <c r="B84" s="60" t="s">
        <v>272</v>
      </c>
      <c r="C84" s="572"/>
      <c r="D84" s="289">
        <v>0</v>
      </c>
      <c r="E84" s="289">
        <v>0</v>
      </c>
      <c r="F84" s="289">
        <v>0</v>
      </c>
      <c r="G84" s="289">
        <v>0</v>
      </c>
      <c r="H84" s="289">
        <v>0</v>
      </c>
      <c r="I84" s="289">
        <v>0</v>
      </c>
      <c r="J84" s="289">
        <v>0</v>
      </c>
      <c r="K84" s="289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46">
        <f t="shared" si="5"/>
        <v>0</v>
      </c>
      <c r="R84" s="46">
        <v>0</v>
      </c>
      <c r="S84" s="46">
        <f>Q84+R84</f>
        <v>0</v>
      </c>
    </row>
    <row r="85" spans="1:19" s="59" customFormat="1" x14ac:dyDescent="0.2">
      <c r="A85" s="59" t="s">
        <v>694</v>
      </c>
      <c r="B85" s="60" t="s">
        <v>273</v>
      </c>
      <c r="C85" s="572"/>
      <c r="D85" s="289">
        <v>0</v>
      </c>
      <c r="E85" s="289">
        <v>0</v>
      </c>
      <c r="F85" s="289">
        <v>0</v>
      </c>
      <c r="G85" s="289">
        <v>0</v>
      </c>
      <c r="H85" s="289">
        <v>0</v>
      </c>
      <c r="I85" s="289">
        <v>0</v>
      </c>
      <c r="J85" s="289">
        <v>0</v>
      </c>
      <c r="K85" s="289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46">
        <f t="shared" si="5"/>
        <v>0</v>
      </c>
      <c r="R85" s="46">
        <v>0</v>
      </c>
      <c r="S85" s="46">
        <f>Q85+R85</f>
        <v>0</v>
      </c>
    </row>
    <row r="86" spans="1:19" s="59" customFormat="1" x14ac:dyDescent="0.2">
      <c r="A86" s="59" t="s">
        <v>695</v>
      </c>
      <c r="B86" s="60" t="s">
        <v>52</v>
      </c>
      <c r="C86" s="572"/>
      <c r="D86" s="289">
        <v>0</v>
      </c>
      <c r="E86" s="289">
        <v>0</v>
      </c>
      <c r="F86" s="289">
        <v>0</v>
      </c>
      <c r="G86" s="289">
        <v>0</v>
      </c>
      <c r="H86" s="289">
        <v>0</v>
      </c>
      <c r="I86" s="289">
        <v>0</v>
      </c>
      <c r="J86" s="289">
        <v>0</v>
      </c>
      <c r="K86" s="289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46">
        <f t="shared" si="5"/>
        <v>0</v>
      </c>
      <c r="R86" s="46">
        <v>0</v>
      </c>
      <c r="S86" s="46">
        <f t="shared" si="6"/>
        <v>0</v>
      </c>
    </row>
    <row r="87" spans="1:19" s="59" customFormat="1" x14ac:dyDescent="0.2">
      <c r="A87" s="59" t="s">
        <v>696</v>
      </c>
      <c r="B87" s="60" t="s">
        <v>285</v>
      </c>
      <c r="C87" s="572"/>
      <c r="D87" s="289">
        <v>0</v>
      </c>
      <c r="E87" s="289">
        <v>0</v>
      </c>
      <c r="F87" s="289">
        <v>0</v>
      </c>
      <c r="G87" s="289">
        <v>0</v>
      </c>
      <c r="H87" s="289">
        <v>0</v>
      </c>
      <c r="I87" s="289">
        <v>0</v>
      </c>
      <c r="J87" s="289">
        <v>0</v>
      </c>
      <c r="K87" s="289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46">
        <f t="shared" si="5"/>
        <v>0</v>
      </c>
      <c r="R87" s="46">
        <v>0</v>
      </c>
      <c r="S87" s="46">
        <f>Q87+R87</f>
        <v>0</v>
      </c>
    </row>
    <row r="88" spans="1:19" s="59" customFormat="1" x14ac:dyDescent="0.2">
      <c r="A88" s="59" t="s">
        <v>697</v>
      </c>
      <c r="B88" s="60" t="s">
        <v>53</v>
      </c>
      <c r="C88" s="572"/>
      <c r="D88" s="289">
        <v>0</v>
      </c>
      <c r="E88" s="289">
        <v>0</v>
      </c>
      <c r="F88" s="289">
        <v>0</v>
      </c>
      <c r="G88" s="289">
        <v>0</v>
      </c>
      <c r="H88" s="289">
        <v>0</v>
      </c>
      <c r="I88" s="289">
        <v>0</v>
      </c>
      <c r="J88" s="289">
        <v>0</v>
      </c>
      <c r="K88" s="289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46">
        <f t="shared" si="5"/>
        <v>0</v>
      </c>
      <c r="R88" s="46">
        <v>0</v>
      </c>
      <c r="S88" s="46">
        <f t="shared" si="6"/>
        <v>0</v>
      </c>
    </row>
    <row r="89" spans="1:19" s="59" customFormat="1" x14ac:dyDescent="0.2">
      <c r="A89" s="59" t="s">
        <v>698</v>
      </c>
      <c r="B89" s="60" t="s">
        <v>274</v>
      </c>
      <c r="C89" s="572"/>
      <c r="D89" s="289">
        <v>0</v>
      </c>
      <c r="E89" s="289">
        <v>0</v>
      </c>
      <c r="F89" s="289">
        <v>0</v>
      </c>
      <c r="G89" s="289">
        <v>0</v>
      </c>
      <c r="H89" s="289">
        <v>0</v>
      </c>
      <c r="I89" s="289">
        <v>0</v>
      </c>
      <c r="J89" s="289">
        <v>0</v>
      </c>
      <c r="K89" s="289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46">
        <f t="shared" si="5"/>
        <v>0</v>
      </c>
      <c r="R89" s="46">
        <v>0</v>
      </c>
      <c r="S89" s="46">
        <f t="shared" si="6"/>
        <v>0</v>
      </c>
    </row>
    <row r="90" spans="1:19" s="59" customFormat="1" x14ac:dyDescent="0.2">
      <c r="A90" s="59" t="s">
        <v>699</v>
      </c>
      <c r="B90" s="60" t="s">
        <v>275</v>
      </c>
      <c r="C90" s="572"/>
      <c r="D90" s="289">
        <v>0</v>
      </c>
      <c r="E90" s="289">
        <v>0</v>
      </c>
      <c r="F90" s="289">
        <v>0</v>
      </c>
      <c r="G90" s="289">
        <v>0</v>
      </c>
      <c r="H90" s="289">
        <v>0</v>
      </c>
      <c r="I90" s="289">
        <v>0</v>
      </c>
      <c r="J90" s="289">
        <v>0</v>
      </c>
      <c r="K90" s="289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46">
        <f t="shared" si="5"/>
        <v>0</v>
      </c>
      <c r="R90" s="46">
        <v>0</v>
      </c>
      <c r="S90" s="46">
        <f>Q90+R90</f>
        <v>0</v>
      </c>
    </row>
    <row r="91" spans="1:19" s="59" customFormat="1" x14ac:dyDescent="0.2">
      <c r="A91" s="59" t="s">
        <v>700</v>
      </c>
      <c r="B91" s="60" t="s">
        <v>701</v>
      </c>
      <c r="C91" s="572"/>
      <c r="D91" s="289">
        <v>0</v>
      </c>
      <c r="E91" s="289">
        <v>0</v>
      </c>
      <c r="F91" s="289">
        <v>0</v>
      </c>
      <c r="G91" s="289">
        <v>0</v>
      </c>
      <c r="H91" s="289">
        <v>0</v>
      </c>
      <c r="I91" s="289">
        <v>0</v>
      </c>
      <c r="J91" s="289">
        <v>0</v>
      </c>
      <c r="K91" s="289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46">
        <f t="shared" si="5"/>
        <v>0</v>
      </c>
      <c r="R91" s="46">
        <v>0</v>
      </c>
      <c r="S91" s="46">
        <f>Q91+R91</f>
        <v>0</v>
      </c>
    </row>
    <row r="92" spans="1:19" s="59" customFormat="1" x14ac:dyDescent="0.2">
      <c r="A92" s="59" t="s">
        <v>702</v>
      </c>
      <c r="B92" s="60" t="s">
        <v>339</v>
      </c>
      <c r="C92" s="572"/>
      <c r="D92" s="289">
        <v>0</v>
      </c>
      <c r="E92" s="289">
        <v>0</v>
      </c>
      <c r="F92" s="289">
        <v>0</v>
      </c>
      <c r="G92" s="289">
        <v>0</v>
      </c>
      <c r="H92" s="289">
        <v>0</v>
      </c>
      <c r="I92" s="289">
        <v>0</v>
      </c>
      <c r="J92" s="289">
        <v>0</v>
      </c>
      <c r="K92" s="289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46">
        <f t="shared" si="5"/>
        <v>0</v>
      </c>
      <c r="R92" s="46">
        <v>0</v>
      </c>
      <c r="S92" s="46">
        <f t="shared" si="6"/>
        <v>0</v>
      </c>
    </row>
    <row r="93" spans="1:19" s="59" customFormat="1" x14ac:dyDescent="0.2">
      <c r="A93" s="59" t="s">
        <v>703</v>
      </c>
      <c r="B93" s="60" t="s">
        <v>54</v>
      </c>
      <c r="C93" s="572"/>
      <c r="D93" s="289">
        <v>0</v>
      </c>
      <c r="E93" s="289">
        <v>0</v>
      </c>
      <c r="F93" s="289">
        <v>0</v>
      </c>
      <c r="G93" s="289">
        <v>0</v>
      </c>
      <c r="H93" s="289">
        <v>0</v>
      </c>
      <c r="I93" s="289">
        <v>0</v>
      </c>
      <c r="J93" s="289">
        <v>0</v>
      </c>
      <c r="K93" s="289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46">
        <f t="shared" si="5"/>
        <v>0</v>
      </c>
      <c r="R93" s="46">
        <v>0</v>
      </c>
      <c r="S93" s="46">
        <f t="shared" si="6"/>
        <v>0</v>
      </c>
    </row>
    <row r="94" spans="1:19" s="59" customFormat="1" x14ac:dyDescent="0.2">
      <c r="A94" s="59" t="s">
        <v>704</v>
      </c>
      <c r="B94" s="60" t="s">
        <v>705</v>
      </c>
      <c r="C94" s="572"/>
      <c r="D94" s="289">
        <v>0</v>
      </c>
      <c r="E94" s="289">
        <v>0</v>
      </c>
      <c r="F94" s="289">
        <v>0</v>
      </c>
      <c r="G94" s="289">
        <v>0</v>
      </c>
      <c r="H94" s="289">
        <v>0</v>
      </c>
      <c r="I94" s="289">
        <v>0</v>
      </c>
      <c r="J94" s="289">
        <v>0</v>
      </c>
      <c r="K94" s="289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46">
        <f t="shared" si="5"/>
        <v>0</v>
      </c>
      <c r="R94" s="46">
        <v>0</v>
      </c>
      <c r="S94" s="46">
        <f>Q94+R94</f>
        <v>0</v>
      </c>
    </row>
    <row r="95" spans="1:19" s="59" customFormat="1" x14ac:dyDescent="0.2">
      <c r="A95" s="59" t="s">
        <v>706</v>
      </c>
      <c r="B95" s="60" t="s">
        <v>286</v>
      </c>
      <c r="C95" s="572"/>
      <c r="D95" s="289">
        <v>0</v>
      </c>
      <c r="E95" s="289">
        <v>0</v>
      </c>
      <c r="F95" s="289">
        <v>0</v>
      </c>
      <c r="G95" s="289">
        <v>0</v>
      </c>
      <c r="H95" s="289">
        <v>0</v>
      </c>
      <c r="I95" s="289">
        <v>0</v>
      </c>
      <c r="J95" s="289">
        <v>0</v>
      </c>
      <c r="K95" s="289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46">
        <f t="shared" si="5"/>
        <v>0</v>
      </c>
      <c r="R95" s="46">
        <v>0</v>
      </c>
      <c r="S95" s="46">
        <f>Q95+R95</f>
        <v>0</v>
      </c>
    </row>
    <row r="96" spans="1:19" s="59" customFormat="1" x14ac:dyDescent="0.2">
      <c r="A96" s="59" t="s">
        <v>707</v>
      </c>
      <c r="B96" s="60" t="s">
        <v>257</v>
      </c>
      <c r="C96" s="572"/>
      <c r="D96" s="289">
        <v>0</v>
      </c>
      <c r="E96" s="289">
        <v>0</v>
      </c>
      <c r="F96" s="289">
        <v>0</v>
      </c>
      <c r="G96" s="289">
        <v>0</v>
      </c>
      <c r="H96" s="289">
        <v>0</v>
      </c>
      <c r="I96" s="289">
        <v>0</v>
      </c>
      <c r="J96" s="289">
        <v>0</v>
      </c>
      <c r="K96" s="289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46">
        <f t="shared" si="5"/>
        <v>0</v>
      </c>
      <c r="R96" s="46">
        <v>0</v>
      </c>
      <c r="S96" s="46">
        <f>Q96+R96</f>
        <v>0</v>
      </c>
    </row>
    <row r="97" spans="1:19" s="59" customFormat="1" x14ac:dyDescent="0.2">
      <c r="A97" s="59" t="s">
        <v>708</v>
      </c>
      <c r="B97" s="60" t="s">
        <v>55</v>
      </c>
      <c r="C97" s="572"/>
      <c r="D97" s="289">
        <v>0</v>
      </c>
      <c r="E97" s="289">
        <v>0</v>
      </c>
      <c r="F97" s="289">
        <v>0</v>
      </c>
      <c r="G97" s="289">
        <v>0</v>
      </c>
      <c r="H97" s="289">
        <v>0</v>
      </c>
      <c r="I97" s="289">
        <v>0</v>
      </c>
      <c r="J97" s="289">
        <v>0</v>
      </c>
      <c r="K97" s="289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46">
        <f t="shared" si="5"/>
        <v>0</v>
      </c>
      <c r="R97" s="46">
        <v>0</v>
      </c>
      <c r="S97" s="46">
        <f t="shared" si="6"/>
        <v>0</v>
      </c>
    </row>
    <row r="98" spans="1:19" s="59" customFormat="1" x14ac:dyDescent="0.2">
      <c r="A98" s="59" t="s">
        <v>709</v>
      </c>
      <c r="B98" s="60" t="s">
        <v>258</v>
      </c>
      <c r="C98" s="572"/>
      <c r="D98" s="289">
        <v>0</v>
      </c>
      <c r="E98" s="289">
        <v>0</v>
      </c>
      <c r="F98" s="289">
        <v>0</v>
      </c>
      <c r="G98" s="289">
        <v>0</v>
      </c>
      <c r="H98" s="289">
        <v>0</v>
      </c>
      <c r="I98" s="289">
        <v>0</v>
      </c>
      <c r="J98" s="289">
        <v>0</v>
      </c>
      <c r="K98" s="289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46">
        <f t="shared" si="5"/>
        <v>0</v>
      </c>
      <c r="R98" s="46">
        <v>0</v>
      </c>
      <c r="S98" s="46">
        <f t="shared" si="6"/>
        <v>0</v>
      </c>
    </row>
    <row r="99" spans="1:19" s="59" customFormat="1" x14ac:dyDescent="0.2">
      <c r="A99" s="59" t="s">
        <v>710</v>
      </c>
      <c r="B99" s="60" t="s">
        <v>208</v>
      </c>
      <c r="C99" s="572"/>
      <c r="D99" s="289">
        <v>0</v>
      </c>
      <c r="E99" s="289">
        <v>0</v>
      </c>
      <c r="F99" s="289">
        <v>0</v>
      </c>
      <c r="G99" s="289">
        <v>0</v>
      </c>
      <c r="H99" s="289">
        <v>0</v>
      </c>
      <c r="I99" s="289">
        <v>0</v>
      </c>
      <c r="J99" s="289">
        <v>0</v>
      </c>
      <c r="K99" s="289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46">
        <f t="shared" si="5"/>
        <v>0</v>
      </c>
      <c r="R99" s="46">
        <v>0</v>
      </c>
      <c r="S99" s="46">
        <f>Q99+R99</f>
        <v>0</v>
      </c>
    </row>
    <row r="100" spans="1:19" s="59" customFormat="1" x14ac:dyDescent="0.2">
      <c r="A100" s="59" t="s">
        <v>711</v>
      </c>
      <c r="B100" s="60" t="s">
        <v>242</v>
      </c>
      <c r="C100" s="572"/>
      <c r="D100" s="289">
        <v>0</v>
      </c>
      <c r="E100" s="289">
        <v>0</v>
      </c>
      <c r="F100" s="289">
        <v>0</v>
      </c>
      <c r="G100" s="289">
        <v>0</v>
      </c>
      <c r="H100" s="289">
        <v>0</v>
      </c>
      <c r="I100" s="289">
        <v>0</v>
      </c>
      <c r="J100" s="289">
        <v>0</v>
      </c>
      <c r="K100" s="289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46">
        <f t="shared" si="5"/>
        <v>0</v>
      </c>
      <c r="R100" s="46">
        <v>0</v>
      </c>
      <c r="S100" s="46">
        <f>Q100+R100</f>
        <v>0</v>
      </c>
    </row>
    <row r="101" spans="1:19" s="59" customFormat="1" x14ac:dyDescent="0.2">
      <c r="A101" s="59" t="s">
        <v>712</v>
      </c>
      <c r="B101" s="60" t="s">
        <v>713</v>
      </c>
      <c r="C101" s="572"/>
      <c r="D101" s="289">
        <v>0</v>
      </c>
      <c r="E101" s="289">
        <v>0</v>
      </c>
      <c r="F101" s="289">
        <v>0</v>
      </c>
      <c r="G101" s="289">
        <v>0</v>
      </c>
      <c r="H101" s="289">
        <v>0</v>
      </c>
      <c r="I101" s="289">
        <v>0</v>
      </c>
      <c r="J101" s="289">
        <v>0</v>
      </c>
      <c r="K101" s="289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46">
        <f t="shared" si="5"/>
        <v>0</v>
      </c>
      <c r="R101" s="46">
        <v>0</v>
      </c>
      <c r="S101" s="46">
        <f t="shared" si="6"/>
        <v>0</v>
      </c>
    </row>
    <row r="102" spans="1:19" s="59" customFormat="1" x14ac:dyDescent="0.2">
      <c r="A102" s="59" t="s">
        <v>714</v>
      </c>
      <c r="B102" s="60" t="s">
        <v>410</v>
      </c>
      <c r="C102" s="572"/>
      <c r="D102" s="289">
        <v>0</v>
      </c>
      <c r="E102" s="289">
        <v>0</v>
      </c>
      <c r="F102" s="289">
        <v>0</v>
      </c>
      <c r="G102" s="289">
        <v>0</v>
      </c>
      <c r="H102" s="289">
        <v>0</v>
      </c>
      <c r="I102" s="289">
        <v>0</v>
      </c>
      <c r="J102" s="289">
        <v>0</v>
      </c>
      <c r="K102" s="289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46">
        <f t="shared" si="5"/>
        <v>0</v>
      </c>
      <c r="R102" s="46">
        <v>0</v>
      </c>
      <c r="S102" s="46">
        <f t="shared" si="6"/>
        <v>0</v>
      </c>
    </row>
    <row r="103" spans="1:19" s="59" customFormat="1" x14ac:dyDescent="0.2">
      <c r="A103" s="59" t="s">
        <v>715</v>
      </c>
      <c r="B103" s="60" t="s">
        <v>56</v>
      </c>
      <c r="C103" s="572"/>
      <c r="D103" s="289">
        <v>0</v>
      </c>
      <c r="E103" s="289">
        <v>0</v>
      </c>
      <c r="F103" s="289">
        <v>0</v>
      </c>
      <c r="G103" s="289">
        <v>0</v>
      </c>
      <c r="H103" s="289">
        <v>0</v>
      </c>
      <c r="I103" s="289">
        <v>0</v>
      </c>
      <c r="J103" s="289">
        <v>0</v>
      </c>
      <c r="K103" s="289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46">
        <f t="shared" si="5"/>
        <v>0</v>
      </c>
      <c r="R103" s="46">
        <v>0</v>
      </c>
      <c r="S103" s="46">
        <f t="shared" si="6"/>
        <v>0</v>
      </c>
    </row>
    <row r="104" spans="1:19" s="59" customFormat="1" x14ac:dyDescent="0.2">
      <c r="A104" s="59" t="s">
        <v>57</v>
      </c>
      <c r="B104" s="60" t="s">
        <v>58</v>
      </c>
      <c r="C104" s="572"/>
      <c r="D104" s="289">
        <v>0</v>
      </c>
      <c r="E104" s="289">
        <v>0</v>
      </c>
      <c r="F104" s="289">
        <v>0</v>
      </c>
      <c r="G104" s="289">
        <v>0</v>
      </c>
      <c r="H104" s="289">
        <v>0</v>
      </c>
      <c r="I104" s="289">
        <v>0</v>
      </c>
      <c r="J104" s="289">
        <v>0</v>
      </c>
      <c r="K104" s="289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46">
        <f t="shared" si="5"/>
        <v>0</v>
      </c>
      <c r="R104" s="46">
        <v>0</v>
      </c>
      <c r="S104" s="46">
        <f t="shared" si="6"/>
        <v>0</v>
      </c>
    </row>
    <row r="105" spans="1:19" s="59" customFormat="1" x14ac:dyDescent="0.2">
      <c r="A105" s="59" t="s">
        <v>59</v>
      </c>
      <c r="B105" s="60" t="s">
        <v>60</v>
      </c>
      <c r="C105" s="572"/>
      <c r="D105" s="289">
        <v>0</v>
      </c>
      <c r="E105" s="289">
        <v>0</v>
      </c>
      <c r="F105" s="289">
        <v>0</v>
      </c>
      <c r="G105" s="289">
        <v>0</v>
      </c>
      <c r="H105" s="289">
        <v>0</v>
      </c>
      <c r="I105" s="289">
        <v>0</v>
      </c>
      <c r="J105" s="289">
        <v>0</v>
      </c>
      <c r="K105" s="289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46">
        <f t="shared" si="5"/>
        <v>0</v>
      </c>
      <c r="R105" s="46">
        <v>0</v>
      </c>
      <c r="S105" s="46">
        <f t="shared" si="6"/>
        <v>0</v>
      </c>
    </row>
    <row r="106" spans="1:19" s="59" customFormat="1" x14ac:dyDescent="0.2">
      <c r="A106" s="59" t="s">
        <v>61</v>
      </c>
      <c r="B106" s="60" t="s">
        <v>62</v>
      </c>
      <c r="C106" s="572"/>
      <c r="D106" s="289">
        <v>0</v>
      </c>
      <c r="E106" s="289">
        <v>0</v>
      </c>
      <c r="F106" s="289">
        <v>0</v>
      </c>
      <c r="G106" s="289">
        <v>0</v>
      </c>
      <c r="H106" s="289">
        <v>0</v>
      </c>
      <c r="I106" s="289">
        <v>0</v>
      </c>
      <c r="J106" s="289">
        <v>0</v>
      </c>
      <c r="K106" s="289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46">
        <f t="shared" si="5"/>
        <v>0</v>
      </c>
      <c r="R106" s="46">
        <v>0</v>
      </c>
      <c r="S106" s="46">
        <f t="shared" si="6"/>
        <v>0</v>
      </c>
    </row>
    <row r="107" spans="1:19" s="59" customFormat="1" x14ac:dyDescent="0.2">
      <c r="A107" s="59" t="s">
        <v>716</v>
      </c>
      <c r="B107" s="60" t="s">
        <v>63</v>
      </c>
      <c r="C107" s="572"/>
      <c r="D107" s="289">
        <v>0</v>
      </c>
      <c r="E107" s="289">
        <v>0</v>
      </c>
      <c r="F107" s="289">
        <v>0</v>
      </c>
      <c r="G107" s="289">
        <v>0</v>
      </c>
      <c r="H107" s="289">
        <v>0</v>
      </c>
      <c r="I107" s="289">
        <v>0</v>
      </c>
      <c r="J107" s="289">
        <v>0</v>
      </c>
      <c r="K107" s="289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46">
        <f t="shared" si="5"/>
        <v>0</v>
      </c>
      <c r="R107" s="46">
        <v>0</v>
      </c>
      <c r="S107" s="46">
        <f t="shared" si="6"/>
        <v>0</v>
      </c>
    </row>
    <row r="108" spans="1:19" s="59" customFormat="1" x14ac:dyDescent="0.2">
      <c r="A108" s="59" t="s">
        <v>64</v>
      </c>
      <c r="B108" s="60" t="s">
        <v>65</v>
      </c>
      <c r="C108" s="572"/>
      <c r="D108" s="289">
        <v>0</v>
      </c>
      <c r="E108" s="289">
        <v>0</v>
      </c>
      <c r="F108" s="289">
        <v>0</v>
      </c>
      <c r="G108" s="289">
        <v>0</v>
      </c>
      <c r="H108" s="289">
        <v>0</v>
      </c>
      <c r="I108" s="289">
        <v>0</v>
      </c>
      <c r="J108" s="289">
        <v>0</v>
      </c>
      <c r="K108" s="289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46">
        <f t="shared" si="5"/>
        <v>0</v>
      </c>
      <c r="R108" s="46">
        <v>0</v>
      </c>
      <c r="S108" s="46">
        <f t="shared" si="6"/>
        <v>0</v>
      </c>
    </row>
    <row r="109" spans="1:19" s="59" customFormat="1" x14ac:dyDescent="0.2">
      <c r="A109" s="59" t="s">
        <v>717</v>
      </c>
      <c r="B109" s="60" t="s">
        <v>287</v>
      </c>
      <c r="C109" s="572"/>
      <c r="D109" s="289">
        <v>0</v>
      </c>
      <c r="E109" s="289">
        <v>0</v>
      </c>
      <c r="F109" s="289">
        <v>0</v>
      </c>
      <c r="G109" s="289">
        <v>0</v>
      </c>
      <c r="H109" s="289">
        <v>0</v>
      </c>
      <c r="I109" s="289">
        <v>0</v>
      </c>
      <c r="J109" s="289">
        <v>0</v>
      </c>
      <c r="K109" s="289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46">
        <f t="shared" si="5"/>
        <v>0</v>
      </c>
      <c r="R109" s="46">
        <v>0</v>
      </c>
      <c r="S109" s="46">
        <f>Q109+R109</f>
        <v>0</v>
      </c>
    </row>
    <row r="110" spans="1:19" s="59" customFormat="1" x14ac:dyDescent="0.2">
      <c r="A110" s="59" t="s">
        <v>718</v>
      </c>
      <c r="B110" s="60" t="s">
        <v>66</v>
      </c>
      <c r="C110" s="572"/>
      <c r="D110" s="289">
        <v>0</v>
      </c>
      <c r="E110" s="289">
        <v>0</v>
      </c>
      <c r="F110" s="289">
        <v>0</v>
      </c>
      <c r="G110" s="289">
        <v>0</v>
      </c>
      <c r="H110" s="289">
        <v>0</v>
      </c>
      <c r="I110" s="289">
        <v>0</v>
      </c>
      <c r="J110" s="289">
        <v>0</v>
      </c>
      <c r="K110" s="289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46">
        <f t="shared" si="5"/>
        <v>0</v>
      </c>
      <c r="R110" s="46">
        <v>0</v>
      </c>
      <c r="S110" s="46">
        <f t="shared" si="6"/>
        <v>0</v>
      </c>
    </row>
    <row r="111" spans="1:19" s="59" customFormat="1" x14ac:dyDescent="0.2">
      <c r="A111" s="59" t="s">
        <v>719</v>
      </c>
      <c r="B111" s="60" t="s">
        <v>720</v>
      </c>
      <c r="C111" s="572"/>
      <c r="D111" s="289">
        <v>0</v>
      </c>
      <c r="E111" s="289">
        <v>0</v>
      </c>
      <c r="F111" s="289">
        <v>0</v>
      </c>
      <c r="G111" s="289">
        <v>0</v>
      </c>
      <c r="H111" s="289">
        <v>0</v>
      </c>
      <c r="I111" s="289">
        <v>0</v>
      </c>
      <c r="J111" s="289">
        <v>0</v>
      </c>
      <c r="K111" s="289">
        <v>0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46">
        <f t="shared" si="5"/>
        <v>0</v>
      </c>
      <c r="R111" s="46">
        <v>0</v>
      </c>
      <c r="S111" s="46">
        <f t="shared" si="6"/>
        <v>0</v>
      </c>
    </row>
    <row r="112" spans="1:19" s="59" customFormat="1" x14ac:dyDescent="0.2">
      <c r="A112" s="59" t="s">
        <v>721</v>
      </c>
      <c r="B112" s="60" t="s">
        <v>722</v>
      </c>
      <c r="C112" s="572"/>
      <c r="D112" s="289">
        <v>0</v>
      </c>
      <c r="E112" s="289">
        <v>0</v>
      </c>
      <c r="F112" s="289">
        <v>0</v>
      </c>
      <c r="G112" s="289">
        <v>0</v>
      </c>
      <c r="H112" s="289">
        <v>0</v>
      </c>
      <c r="I112" s="289">
        <v>0</v>
      </c>
      <c r="J112" s="289">
        <v>0</v>
      </c>
      <c r="K112" s="289">
        <v>0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46">
        <f t="shared" si="5"/>
        <v>0</v>
      </c>
      <c r="R112" s="46">
        <v>0</v>
      </c>
      <c r="S112" s="46">
        <f t="shared" si="6"/>
        <v>0</v>
      </c>
    </row>
    <row r="113" spans="1:19" s="59" customFormat="1" x14ac:dyDescent="0.2">
      <c r="A113" s="59" t="s">
        <v>723</v>
      </c>
      <c r="B113" s="60" t="s">
        <v>67</v>
      </c>
      <c r="C113" s="572"/>
      <c r="D113" s="289">
        <v>0</v>
      </c>
      <c r="E113" s="289">
        <v>0</v>
      </c>
      <c r="F113" s="289">
        <v>0</v>
      </c>
      <c r="G113" s="289">
        <v>0</v>
      </c>
      <c r="H113" s="289">
        <v>0</v>
      </c>
      <c r="I113" s="289">
        <v>0</v>
      </c>
      <c r="J113" s="289">
        <v>0</v>
      </c>
      <c r="K113" s="289">
        <v>0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46">
        <f t="shared" si="5"/>
        <v>0</v>
      </c>
      <c r="R113" s="46">
        <v>0</v>
      </c>
      <c r="S113" s="46">
        <f t="shared" si="6"/>
        <v>0</v>
      </c>
    </row>
    <row r="114" spans="1:19" s="59" customFormat="1" x14ac:dyDescent="0.2">
      <c r="A114" s="59" t="s">
        <v>68</v>
      </c>
      <c r="B114" s="60" t="s">
        <v>69</v>
      </c>
      <c r="C114" s="572"/>
      <c r="D114" s="289">
        <v>0</v>
      </c>
      <c r="E114" s="289">
        <v>0</v>
      </c>
      <c r="F114" s="289">
        <v>0</v>
      </c>
      <c r="G114" s="289">
        <v>0</v>
      </c>
      <c r="H114" s="289">
        <v>0</v>
      </c>
      <c r="I114" s="289">
        <v>0</v>
      </c>
      <c r="J114" s="289">
        <v>0</v>
      </c>
      <c r="K114" s="289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46">
        <f t="shared" si="5"/>
        <v>0</v>
      </c>
      <c r="R114" s="46">
        <v>0</v>
      </c>
      <c r="S114" s="46">
        <f t="shared" si="6"/>
        <v>0</v>
      </c>
    </row>
    <row r="115" spans="1:19" s="59" customFormat="1" x14ac:dyDescent="0.2">
      <c r="A115" s="59" t="s">
        <v>724</v>
      </c>
      <c r="B115" s="60" t="s">
        <v>288</v>
      </c>
      <c r="C115" s="572"/>
      <c r="D115" s="289">
        <v>0</v>
      </c>
      <c r="E115" s="289">
        <v>0</v>
      </c>
      <c r="F115" s="289">
        <v>0</v>
      </c>
      <c r="G115" s="289">
        <v>0</v>
      </c>
      <c r="H115" s="289">
        <v>0</v>
      </c>
      <c r="I115" s="289">
        <v>0</v>
      </c>
      <c r="J115" s="289">
        <v>0</v>
      </c>
      <c r="K115" s="289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46">
        <f t="shared" si="5"/>
        <v>0</v>
      </c>
      <c r="R115" s="46">
        <v>0</v>
      </c>
      <c r="S115" s="46">
        <f>Q115+R115</f>
        <v>0</v>
      </c>
    </row>
    <row r="116" spans="1:19" s="59" customFormat="1" x14ac:dyDescent="0.2">
      <c r="A116" s="59" t="s">
        <v>725</v>
      </c>
      <c r="B116" s="60" t="s">
        <v>70</v>
      </c>
      <c r="C116" s="572"/>
      <c r="D116" s="289">
        <v>0</v>
      </c>
      <c r="E116" s="289">
        <v>0</v>
      </c>
      <c r="F116" s="289">
        <v>0</v>
      </c>
      <c r="G116" s="289">
        <v>0</v>
      </c>
      <c r="H116" s="289">
        <v>0</v>
      </c>
      <c r="I116" s="289">
        <v>0</v>
      </c>
      <c r="J116" s="289">
        <v>0</v>
      </c>
      <c r="K116" s="289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46">
        <f t="shared" si="5"/>
        <v>0</v>
      </c>
      <c r="R116" s="46">
        <v>0</v>
      </c>
      <c r="S116" s="46">
        <f t="shared" ref="S116:S179" si="7">Q116+R116</f>
        <v>0</v>
      </c>
    </row>
    <row r="117" spans="1:19" s="59" customFormat="1" x14ac:dyDescent="0.2">
      <c r="A117" s="59" t="s">
        <v>71</v>
      </c>
      <c r="B117" s="60" t="s">
        <v>72</v>
      </c>
      <c r="C117" s="572"/>
      <c r="D117" s="289">
        <v>0</v>
      </c>
      <c r="E117" s="289">
        <v>0</v>
      </c>
      <c r="F117" s="289">
        <v>0</v>
      </c>
      <c r="G117" s="289">
        <v>0</v>
      </c>
      <c r="H117" s="289">
        <v>0</v>
      </c>
      <c r="I117" s="289">
        <v>0</v>
      </c>
      <c r="J117" s="289">
        <v>0</v>
      </c>
      <c r="K117" s="289">
        <v>0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46">
        <f t="shared" si="5"/>
        <v>0</v>
      </c>
      <c r="R117" s="46">
        <v>0</v>
      </c>
      <c r="S117" s="46">
        <f t="shared" si="7"/>
        <v>0</v>
      </c>
    </row>
    <row r="118" spans="1:19" s="59" customFormat="1" x14ac:dyDescent="0.2">
      <c r="A118" s="59" t="s">
        <v>726</v>
      </c>
      <c r="B118" s="60" t="s">
        <v>727</v>
      </c>
      <c r="C118" s="572"/>
      <c r="D118" s="289">
        <v>0</v>
      </c>
      <c r="E118" s="289">
        <v>0</v>
      </c>
      <c r="F118" s="289">
        <v>0</v>
      </c>
      <c r="G118" s="289">
        <v>0</v>
      </c>
      <c r="H118" s="289">
        <v>0</v>
      </c>
      <c r="I118" s="289">
        <v>0</v>
      </c>
      <c r="J118" s="289">
        <v>0</v>
      </c>
      <c r="K118" s="289">
        <v>0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46">
        <f t="shared" si="5"/>
        <v>0</v>
      </c>
      <c r="R118" s="46">
        <v>0</v>
      </c>
      <c r="S118" s="46">
        <f>Q118+R118</f>
        <v>0</v>
      </c>
    </row>
    <row r="119" spans="1:19" s="59" customFormat="1" x14ac:dyDescent="0.2">
      <c r="A119" s="59" t="s">
        <v>728</v>
      </c>
      <c r="B119" s="60" t="s">
        <v>209</v>
      </c>
      <c r="C119" s="572"/>
      <c r="D119" s="289">
        <v>0</v>
      </c>
      <c r="E119" s="289">
        <v>0</v>
      </c>
      <c r="F119" s="289">
        <v>0</v>
      </c>
      <c r="G119" s="289">
        <v>0</v>
      </c>
      <c r="H119" s="289">
        <v>0</v>
      </c>
      <c r="I119" s="289">
        <v>0</v>
      </c>
      <c r="J119" s="289">
        <v>0</v>
      </c>
      <c r="K119" s="289">
        <v>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46">
        <f t="shared" si="5"/>
        <v>0</v>
      </c>
      <c r="R119" s="46">
        <v>0</v>
      </c>
      <c r="S119" s="46">
        <f>Q119+R119</f>
        <v>0</v>
      </c>
    </row>
    <row r="120" spans="1:19" s="59" customFormat="1" x14ac:dyDescent="0.2">
      <c r="A120" s="59" t="s">
        <v>729</v>
      </c>
      <c r="B120" s="60" t="s">
        <v>73</v>
      </c>
      <c r="C120" s="572"/>
      <c r="D120" s="289">
        <v>0</v>
      </c>
      <c r="E120" s="289">
        <v>0</v>
      </c>
      <c r="F120" s="289">
        <v>0</v>
      </c>
      <c r="G120" s="289">
        <v>0</v>
      </c>
      <c r="H120" s="289">
        <v>0</v>
      </c>
      <c r="I120" s="289">
        <v>0</v>
      </c>
      <c r="J120" s="289">
        <v>0</v>
      </c>
      <c r="K120" s="289">
        <v>0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46">
        <f t="shared" si="5"/>
        <v>0</v>
      </c>
      <c r="R120" s="46">
        <v>0</v>
      </c>
      <c r="S120" s="46">
        <f t="shared" si="7"/>
        <v>0</v>
      </c>
    </row>
    <row r="121" spans="1:19" s="59" customFormat="1" x14ac:dyDescent="0.2">
      <c r="A121" s="59" t="s">
        <v>730</v>
      </c>
      <c r="B121" s="60" t="s">
        <v>74</v>
      </c>
      <c r="C121" s="572"/>
      <c r="D121" s="289">
        <v>0</v>
      </c>
      <c r="E121" s="289">
        <v>0</v>
      </c>
      <c r="F121" s="289">
        <v>0</v>
      </c>
      <c r="G121" s="289">
        <v>0</v>
      </c>
      <c r="H121" s="289">
        <v>0</v>
      </c>
      <c r="I121" s="289">
        <v>0</v>
      </c>
      <c r="J121" s="289">
        <v>0</v>
      </c>
      <c r="K121" s="289">
        <v>0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46">
        <f t="shared" ref="Q121:Q184" si="8">SUM(D121:P121)</f>
        <v>0</v>
      </c>
      <c r="R121" s="46">
        <v>0</v>
      </c>
      <c r="S121" s="46">
        <f t="shared" si="7"/>
        <v>0</v>
      </c>
    </row>
    <row r="122" spans="1:19" s="59" customFormat="1" x14ac:dyDescent="0.2">
      <c r="A122" s="59" t="s">
        <v>731</v>
      </c>
      <c r="B122" s="60" t="s">
        <v>289</v>
      </c>
      <c r="C122" s="572"/>
      <c r="D122" s="289">
        <v>0</v>
      </c>
      <c r="E122" s="289">
        <v>0</v>
      </c>
      <c r="F122" s="289">
        <v>0</v>
      </c>
      <c r="G122" s="289">
        <v>0</v>
      </c>
      <c r="H122" s="289">
        <v>0</v>
      </c>
      <c r="I122" s="289">
        <v>0</v>
      </c>
      <c r="J122" s="289">
        <v>0</v>
      </c>
      <c r="K122" s="289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46">
        <f t="shared" si="8"/>
        <v>0</v>
      </c>
      <c r="R122" s="46">
        <v>0</v>
      </c>
      <c r="S122" s="46">
        <f>Q122+R122</f>
        <v>0</v>
      </c>
    </row>
    <row r="123" spans="1:19" s="59" customFormat="1" x14ac:dyDescent="0.2">
      <c r="A123" s="59" t="s">
        <v>732</v>
      </c>
      <c r="B123" s="60" t="s">
        <v>733</v>
      </c>
      <c r="C123" s="572"/>
      <c r="D123" s="289">
        <v>0</v>
      </c>
      <c r="E123" s="289">
        <v>0</v>
      </c>
      <c r="F123" s="289">
        <v>0</v>
      </c>
      <c r="G123" s="289">
        <v>0</v>
      </c>
      <c r="H123" s="289">
        <v>0</v>
      </c>
      <c r="I123" s="289">
        <v>0</v>
      </c>
      <c r="J123" s="289">
        <v>0</v>
      </c>
      <c r="K123" s="289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46">
        <f t="shared" si="8"/>
        <v>0</v>
      </c>
      <c r="R123" s="46">
        <v>0</v>
      </c>
      <c r="S123" s="46">
        <f t="shared" si="7"/>
        <v>0</v>
      </c>
    </row>
    <row r="124" spans="1:19" s="59" customFormat="1" x14ac:dyDescent="0.2">
      <c r="A124" s="59" t="s">
        <v>734</v>
      </c>
      <c r="B124" s="60" t="s">
        <v>75</v>
      </c>
      <c r="C124" s="572"/>
      <c r="D124" s="289">
        <v>0</v>
      </c>
      <c r="E124" s="289">
        <v>0</v>
      </c>
      <c r="F124" s="289">
        <v>0</v>
      </c>
      <c r="G124" s="289">
        <v>0</v>
      </c>
      <c r="H124" s="289">
        <v>0</v>
      </c>
      <c r="I124" s="289">
        <v>0</v>
      </c>
      <c r="J124" s="289">
        <v>0</v>
      </c>
      <c r="K124" s="289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46">
        <f t="shared" si="8"/>
        <v>0</v>
      </c>
      <c r="R124" s="46">
        <v>0</v>
      </c>
      <c r="S124" s="46">
        <f t="shared" si="7"/>
        <v>0</v>
      </c>
    </row>
    <row r="125" spans="1:19" s="59" customFormat="1" x14ac:dyDescent="0.2">
      <c r="A125" s="59" t="s">
        <v>735</v>
      </c>
      <c r="B125" s="60" t="s">
        <v>76</v>
      </c>
      <c r="C125" s="572"/>
      <c r="D125" s="289">
        <v>0</v>
      </c>
      <c r="E125" s="289">
        <v>0</v>
      </c>
      <c r="F125" s="289">
        <v>0</v>
      </c>
      <c r="G125" s="289">
        <v>0</v>
      </c>
      <c r="H125" s="289">
        <v>0</v>
      </c>
      <c r="I125" s="289">
        <v>0</v>
      </c>
      <c r="J125" s="289">
        <v>0</v>
      </c>
      <c r="K125" s="289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46">
        <f t="shared" si="8"/>
        <v>0</v>
      </c>
      <c r="R125" s="46">
        <v>0</v>
      </c>
      <c r="S125" s="46">
        <f t="shared" si="7"/>
        <v>0</v>
      </c>
    </row>
    <row r="126" spans="1:19" s="59" customFormat="1" x14ac:dyDescent="0.2">
      <c r="A126" s="59" t="s">
        <v>736</v>
      </c>
      <c r="B126" s="60" t="s">
        <v>244</v>
      </c>
      <c r="C126" s="572"/>
      <c r="D126" s="289">
        <v>0</v>
      </c>
      <c r="E126" s="289">
        <v>0</v>
      </c>
      <c r="F126" s="289">
        <v>0</v>
      </c>
      <c r="G126" s="289">
        <v>0</v>
      </c>
      <c r="H126" s="289">
        <v>0</v>
      </c>
      <c r="I126" s="289">
        <v>0</v>
      </c>
      <c r="J126" s="289">
        <v>0</v>
      </c>
      <c r="K126" s="289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46">
        <f t="shared" si="8"/>
        <v>0</v>
      </c>
      <c r="R126" s="46">
        <v>0</v>
      </c>
      <c r="S126" s="46">
        <f>Q126+R126</f>
        <v>0</v>
      </c>
    </row>
    <row r="127" spans="1:19" s="59" customFormat="1" x14ac:dyDescent="0.2">
      <c r="A127" s="59" t="s">
        <v>737</v>
      </c>
      <c r="B127" s="60" t="s">
        <v>243</v>
      </c>
      <c r="C127" s="572"/>
      <c r="D127" s="289">
        <v>0</v>
      </c>
      <c r="E127" s="289">
        <v>0</v>
      </c>
      <c r="F127" s="289">
        <v>0</v>
      </c>
      <c r="G127" s="289">
        <v>0</v>
      </c>
      <c r="H127" s="289">
        <v>0</v>
      </c>
      <c r="I127" s="289">
        <v>0</v>
      </c>
      <c r="J127" s="289">
        <v>0</v>
      </c>
      <c r="K127" s="289">
        <v>0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46">
        <f t="shared" si="8"/>
        <v>0</v>
      </c>
      <c r="R127" s="46">
        <v>0</v>
      </c>
      <c r="S127" s="46">
        <f>Q127+R127</f>
        <v>0</v>
      </c>
    </row>
    <row r="128" spans="1:19" s="59" customFormat="1" x14ac:dyDescent="0.2">
      <c r="A128" s="59" t="s">
        <v>738</v>
      </c>
      <c r="B128" s="60" t="s">
        <v>210</v>
      </c>
      <c r="C128" s="572"/>
      <c r="D128" s="289">
        <v>0</v>
      </c>
      <c r="E128" s="289">
        <v>0</v>
      </c>
      <c r="F128" s="289">
        <v>0</v>
      </c>
      <c r="G128" s="289">
        <v>0</v>
      </c>
      <c r="H128" s="289">
        <v>0</v>
      </c>
      <c r="I128" s="289">
        <v>0</v>
      </c>
      <c r="J128" s="289">
        <v>0</v>
      </c>
      <c r="K128" s="289">
        <v>0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46">
        <f t="shared" si="8"/>
        <v>0</v>
      </c>
      <c r="R128" s="46">
        <v>0</v>
      </c>
      <c r="S128" s="46">
        <f>Q128+R128</f>
        <v>0</v>
      </c>
    </row>
    <row r="129" spans="1:19" s="59" customFormat="1" x14ac:dyDescent="0.2">
      <c r="A129" s="59" t="s">
        <v>739</v>
      </c>
      <c r="B129" s="60" t="s">
        <v>211</v>
      </c>
      <c r="C129" s="572"/>
      <c r="D129" s="289">
        <v>0</v>
      </c>
      <c r="E129" s="289">
        <v>0</v>
      </c>
      <c r="F129" s="289">
        <v>0</v>
      </c>
      <c r="G129" s="289">
        <v>0</v>
      </c>
      <c r="H129" s="289">
        <v>0</v>
      </c>
      <c r="I129" s="289">
        <v>0</v>
      </c>
      <c r="J129" s="289">
        <v>0</v>
      </c>
      <c r="K129" s="289">
        <v>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46">
        <f t="shared" si="8"/>
        <v>0</v>
      </c>
      <c r="R129" s="46">
        <v>0</v>
      </c>
      <c r="S129" s="46">
        <f>Q129+R129</f>
        <v>0</v>
      </c>
    </row>
    <row r="130" spans="1:19" s="59" customFormat="1" x14ac:dyDescent="0.2">
      <c r="A130" s="59" t="s">
        <v>740</v>
      </c>
      <c r="B130" s="60" t="s">
        <v>77</v>
      </c>
      <c r="C130" s="572"/>
      <c r="D130" s="289">
        <v>0</v>
      </c>
      <c r="E130" s="289">
        <v>0</v>
      </c>
      <c r="F130" s="289">
        <v>0</v>
      </c>
      <c r="G130" s="289">
        <v>0</v>
      </c>
      <c r="H130" s="289">
        <v>0</v>
      </c>
      <c r="I130" s="289">
        <v>0</v>
      </c>
      <c r="J130" s="289">
        <v>0</v>
      </c>
      <c r="K130" s="289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46">
        <f t="shared" si="8"/>
        <v>0</v>
      </c>
      <c r="R130" s="46">
        <v>0</v>
      </c>
      <c r="S130" s="46">
        <f t="shared" si="7"/>
        <v>0</v>
      </c>
    </row>
    <row r="131" spans="1:19" s="59" customFormat="1" ht="12.2" customHeight="1" x14ac:dyDescent="0.2">
      <c r="A131" s="59" t="s">
        <v>741</v>
      </c>
      <c r="B131" s="60" t="s">
        <v>78</v>
      </c>
      <c r="C131" s="572"/>
      <c r="D131" s="289">
        <v>0</v>
      </c>
      <c r="E131" s="289">
        <v>0</v>
      </c>
      <c r="F131" s="289">
        <v>0</v>
      </c>
      <c r="G131" s="289">
        <v>0</v>
      </c>
      <c r="H131" s="289">
        <v>0</v>
      </c>
      <c r="I131" s="289">
        <v>0</v>
      </c>
      <c r="J131" s="289">
        <v>0</v>
      </c>
      <c r="K131" s="289">
        <v>0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46">
        <f t="shared" si="8"/>
        <v>0</v>
      </c>
      <c r="R131" s="46">
        <v>0</v>
      </c>
      <c r="S131" s="46">
        <f t="shared" si="7"/>
        <v>0</v>
      </c>
    </row>
    <row r="132" spans="1:19" s="59" customFormat="1" ht="12.2" customHeight="1" x14ac:dyDescent="0.2">
      <c r="A132" s="59" t="s">
        <v>742</v>
      </c>
      <c r="B132" s="60" t="s">
        <v>245</v>
      </c>
      <c r="C132" s="572"/>
      <c r="D132" s="289">
        <v>0</v>
      </c>
      <c r="E132" s="289">
        <v>0</v>
      </c>
      <c r="F132" s="289">
        <v>0</v>
      </c>
      <c r="G132" s="289">
        <v>0</v>
      </c>
      <c r="H132" s="289">
        <v>0</v>
      </c>
      <c r="I132" s="289">
        <v>0</v>
      </c>
      <c r="J132" s="289">
        <v>0</v>
      </c>
      <c r="K132" s="289">
        <v>0</v>
      </c>
      <c r="L132" s="75">
        <v>0</v>
      </c>
      <c r="M132" s="75">
        <v>0</v>
      </c>
      <c r="N132" s="75">
        <v>0</v>
      </c>
      <c r="O132" s="75">
        <v>0</v>
      </c>
      <c r="P132" s="75">
        <v>0</v>
      </c>
      <c r="Q132" s="46">
        <f t="shared" si="8"/>
        <v>0</v>
      </c>
      <c r="R132" s="46">
        <v>0</v>
      </c>
      <c r="S132" s="46">
        <f>Q132+R132</f>
        <v>0</v>
      </c>
    </row>
    <row r="133" spans="1:19" s="59" customFormat="1" x14ac:dyDescent="0.2">
      <c r="A133" s="59" t="s">
        <v>743</v>
      </c>
      <c r="B133" s="60" t="s">
        <v>212</v>
      </c>
      <c r="C133" s="572"/>
      <c r="D133" s="289">
        <v>0</v>
      </c>
      <c r="E133" s="289">
        <v>0</v>
      </c>
      <c r="F133" s="289">
        <v>0</v>
      </c>
      <c r="G133" s="289">
        <v>0</v>
      </c>
      <c r="H133" s="289">
        <v>0</v>
      </c>
      <c r="I133" s="289">
        <v>0</v>
      </c>
      <c r="J133" s="289">
        <v>0</v>
      </c>
      <c r="K133" s="289">
        <v>0</v>
      </c>
      <c r="L133" s="75">
        <v>0</v>
      </c>
      <c r="M133" s="75">
        <v>0</v>
      </c>
      <c r="N133" s="75">
        <v>0</v>
      </c>
      <c r="O133" s="75">
        <v>0</v>
      </c>
      <c r="P133" s="75">
        <v>0</v>
      </c>
      <c r="Q133" s="46">
        <f t="shared" si="8"/>
        <v>0</v>
      </c>
      <c r="R133" s="46">
        <v>0</v>
      </c>
      <c r="S133" s="46">
        <f>Q133+R133</f>
        <v>0</v>
      </c>
    </row>
    <row r="134" spans="1:19" s="59" customFormat="1" x14ac:dyDescent="0.2">
      <c r="A134" s="59" t="s">
        <v>744</v>
      </c>
      <c r="B134" s="60" t="s">
        <v>246</v>
      </c>
      <c r="C134" s="572"/>
      <c r="D134" s="289">
        <v>0</v>
      </c>
      <c r="E134" s="289">
        <v>0</v>
      </c>
      <c r="F134" s="289">
        <v>0</v>
      </c>
      <c r="G134" s="289">
        <v>0</v>
      </c>
      <c r="H134" s="289">
        <v>0</v>
      </c>
      <c r="I134" s="289">
        <v>0</v>
      </c>
      <c r="J134" s="289">
        <v>0</v>
      </c>
      <c r="K134" s="289">
        <v>0</v>
      </c>
      <c r="L134" s="75">
        <v>0</v>
      </c>
      <c r="M134" s="75">
        <v>0</v>
      </c>
      <c r="N134" s="75">
        <v>0</v>
      </c>
      <c r="O134" s="75">
        <v>0</v>
      </c>
      <c r="P134" s="75">
        <v>0</v>
      </c>
      <c r="Q134" s="46">
        <f t="shared" si="8"/>
        <v>0</v>
      </c>
      <c r="R134" s="46">
        <v>0</v>
      </c>
      <c r="S134" s="46">
        <f>Q134+R134</f>
        <v>0</v>
      </c>
    </row>
    <row r="135" spans="1:19" s="59" customFormat="1" x14ac:dyDescent="0.2">
      <c r="A135" s="59" t="s">
        <v>745</v>
      </c>
      <c r="B135" s="60" t="s">
        <v>276</v>
      </c>
      <c r="C135" s="572"/>
      <c r="D135" s="289">
        <v>0</v>
      </c>
      <c r="E135" s="289">
        <v>0</v>
      </c>
      <c r="F135" s="289">
        <v>0</v>
      </c>
      <c r="G135" s="289">
        <v>0</v>
      </c>
      <c r="H135" s="289">
        <v>0</v>
      </c>
      <c r="I135" s="289">
        <v>0</v>
      </c>
      <c r="J135" s="289">
        <v>0</v>
      </c>
      <c r="K135" s="289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46">
        <f t="shared" si="8"/>
        <v>0</v>
      </c>
      <c r="R135" s="46">
        <v>0</v>
      </c>
      <c r="S135" s="46">
        <f>Q135+R135</f>
        <v>0</v>
      </c>
    </row>
    <row r="136" spans="1:19" s="59" customFormat="1" x14ac:dyDescent="0.2">
      <c r="A136" s="59" t="s">
        <v>746</v>
      </c>
      <c r="B136" s="60" t="s">
        <v>79</v>
      </c>
      <c r="C136" s="572"/>
      <c r="D136" s="289">
        <v>0</v>
      </c>
      <c r="E136" s="289">
        <v>0</v>
      </c>
      <c r="F136" s="289">
        <v>0</v>
      </c>
      <c r="G136" s="289">
        <v>0</v>
      </c>
      <c r="H136" s="289">
        <v>0</v>
      </c>
      <c r="I136" s="289">
        <v>0</v>
      </c>
      <c r="J136" s="289">
        <v>0</v>
      </c>
      <c r="K136" s="289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46">
        <f t="shared" si="8"/>
        <v>0</v>
      </c>
      <c r="R136" s="46">
        <v>0</v>
      </c>
      <c r="S136" s="46">
        <f t="shared" si="7"/>
        <v>0</v>
      </c>
    </row>
    <row r="137" spans="1:19" s="59" customFormat="1" x14ac:dyDescent="0.2">
      <c r="A137" s="59" t="s">
        <v>747</v>
      </c>
      <c r="B137" s="60" t="s">
        <v>259</v>
      </c>
      <c r="C137" s="572"/>
      <c r="D137" s="289">
        <v>0</v>
      </c>
      <c r="E137" s="289">
        <v>0</v>
      </c>
      <c r="F137" s="289">
        <v>0</v>
      </c>
      <c r="G137" s="289">
        <v>0</v>
      </c>
      <c r="H137" s="289">
        <v>0</v>
      </c>
      <c r="I137" s="289">
        <v>0</v>
      </c>
      <c r="J137" s="289">
        <v>0</v>
      </c>
      <c r="K137" s="289">
        <v>0</v>
      </c>
      <c r="L137" s="75">
        <v>0</v>
      </c>
      <c r="M137" s="75">
        <v>0</v>
      </c>
      <c r="N137" s="75">
        <v>0</v>
      </c>
      <c r="O137" s="75">
        <v>0</v>
      </c>
      <c r="P137" s="75">
        <v>0</v>
      </c>
      <c r="Q137" s="46">
        <f t="shared" si="8"/>
        <v>0</v>
      </c>
      <c r="R137" s="46">
        <v>0</v>
      </c>
      <c r="S137" s="46">
        <f>Q137+R137</f>
        <v>0</v>
      </c>
    </row>
    <row r="138" spans="1:19" s="59" customFormat="1" x14ac:dyDescent="0.2">
      <c r="A138" s="59" t="s">
        <v>748</v>
      </c>
      <c r="B138" s="60" t="s">
        <v>247</v>
      </c>
      <c r="C138" s="572"/>
      <c r="D138" s="289">
        <v>0</v>
      </c>
      <c r="E138" s="289">
        <v>0</v>
      </c>
      <c r="F138" s="289">
        <v>0</v>
      </c>
      <c r="G138" s="289">
        <v>0</v>
      </c>
      <c r="H138" s="289">
        <v>0</v>
      </c>
      <c r="I138" s="289">
        <v>0</v>
      </c>
      <c r="J138" s="289">
        <v>0</v>
      </c>
      <c r="K138" s="289">
        <v>0</v>
      </c>
      <c r="L138" s="75">
        <v>0</v>
      </c>
      <c r="M138" s="75">
        <v>0</v>
      </c>
      <c r="N138" s="75">
        <v>0</v>
      </c>
      <c r="O138" s="75">
        <v>0</v>
      </c>
      <c r="P138" s="75">
        <v>0</v>
      </c>
      <c r="Q138" s="46">
        <f t="shared" si="8"/>
        <v>0</v>
      </c>
      <c r="R138" s="46">
        <v>0</v>
      </c>
      <c r="S138" s="46">
        <f t="shared" si="7"/>
        <v>0</v>
      </c>
    </row>
    <row r="139" spans="1:19" s="59" customFormat="1" x14ac:dyDescent="0.2">
      <c r="A139" s="59" t="s">
        <v>749</v>
      </c>
      <c r="B139" s="60" t="s">
        <v>248</v>
      </c>
      <c r="C139" s="572"/>
      <c r="D139" s="289">
        <v>0</v>
      </c>
      <c r="E139" s="289">
        <v>0</v>
      </c>
      <c r="F139" s="289">
        <v>0</v>
      </c>
      <c r="G139" s="289">
        <v>0</v>
      </c>
      <c r="H139" s="289">
        <v>0</v>
      </c>
      <c r="I139" s="289">
        <v>0</v>
      </c>
      <c r="J139" s="289">
        <v>0</v>
      </c>
      <c r="K139" s="289">
        <v>0</v>
      </c>
      <c r="L139" s="75">
        <v>0</v>
      </c>
      <c r="M139" s="75">
        <v>0</v>
      </c>
      <c r="N139" s="75">
        <v>0</v>
      </c>
      <c r="O139" s="75">
        <v>0</v>
      </c>
      <c r="P139" s="75">
        <v>0</v>
      </c>
      <c r="Q139" s="46">
        <f t="shared" si="8"/>
        <v>0</v>
      </c>
      <c r="R139" s="46">
        <v>0</v>
      </c>
      <c r="S139" s="46">
        <f t="shared" si="7"/>
        <v>0</v>
      </c>
    </row>
    <row r="140" spans="1:19" s="59" customFormat="1" x14ac:dyDescent="0.2">
      <c r="A140" s="59" t="s">
        <v>750</v>
      </c>
      <c r="B140" s="60" t="s">
        <v>213</v>
      </c>
      <c r="C140" s="572"/>
      <c r="D140" s="289">
        <v>0</v>
      </c>
      <c r="E140" s="289">
        <v>0</v>
      </c>
      <c r="F140" s="289">
        <v>0</v>
      </c>
      <c r="G140" s="289">
        <v>0</v>
      </c>
      <c r="H140" s="289">
        <v>0</v>
      </c>
      <c r="I140" s="289">
        <v>0</v>
      </c>
      <c r="J140" s="289">
        <v>0</v>
      </c>
      <c r="K140" s="289">
        <v>0</v>
      </c>
      <c r="L140" s="75">
        <v>0</v>
      </c>
      <c r="M140" s="75">
        <v>0</v>
      </c>
      <c r="N140" s="75">
        <v>0</v>
      </c>
      <c r="O140" s="75">
        <v>0</v>
      </c>
      <c r="P140" s="75">
        <v>0</v>
      </c>
      <c r="Q140" s="46">
        <f t="shared" si="8"/>
        <v>0</v>
      </c>
      <c r="R140" s="46">
        <v>0</v>
      </c>
      <c r="S140" s="46">
        <f>Q140+R140</f>
        <v>0</v>
      </c>
    </row>
    <row r="141" spans="1:19" s="59" customFormat="1" x14ac:dyDescent="0.2">
      <c r="A141" s="59" t="s">
        <v>751</v>
      </c>
      <c r="B141" s="60" t="s">
        <v>80</v>
      </c>
      <c r="C141" s="572"/>
      <c r="D141" s="289">
        <v>0</v>
      </c>
      <c r="E141" s="289">
        <v>0</v>
      </c>
      <c r="F141" s="289">
        <v>0</v>
      </c>
      <c r="G141" s="289">
        <v>0</v>
      </c>
      <c r="H141" s="289">
        <v>0</v>
      </c>
      <c r="I141" s="289">
        <v>0</v>
      </c>
      <c r="J141" s="289">
        <v>0</v>
      </c>
      <c r="K141" s="289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46">
        <f t="shared" si="8"/>
        <v>0</v>
      </c>
      <c r="R141" s="46">
        <f>-E652</f>
        <v>0</v>
      </c>
      <c r="S141" s="46">
        <f t="shared" si="7"/>
        <v>0</v>
      </c>
    </row>
    <row r="142" spans="1:19" s="59" customFormat="1" x14ac:dyDescent="0.2">
      <c r="A142" s="59" t="s">
        <v>752</v>
      </c>
      <c r="B142" s="60" t="s">
        <v>753</v>
      </c>
      <c r="C142" s="572"/>
      <c r="D142" s="289">
        <v>0</v>
      </c>
      <c r="E142" s="289">
        <v>0</v>
      </c>
      <c r="F142" s="289">
        <v>0</v>
      </c>
      <c r="G142" s="289">
        <v>0</v>
      </c>
      <c r="H142" s="289">
        <v>0</v>
      </c>
      <c r="I142" s="289">
        <v>0</v>
      </c>
      <c r="J142" s="289">
        <v>0</v>
      </c>
      <c r="K142" s="289">
        <v>0</v>
      </c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46">
        <f t="shared" si="8"/>
        <v>0</v>
      </c>
      <c r="R142" s="46">
        <f>-E653</f>
        <v>0</v>
      </c>
      <c r="S142" s="46">
        <f>Q142+R142</f>
        <v>0</v>
      </c>
    </row>
    <row r="143" spans="1:19" s="59" customFormat="1" x14ac:dyDescent="0.2">
      <c r="A143" s="59" t="s">
        <v>214</v>
      </c>
      <c r="B143" s="60" t="s">
        <v>215</v>
      </c>
      <c r="C143" s="572"/>
      <c r="D143" s="289">
        <v>0</v>
      </c>
      <c r="E143" s="289">
        <v>0</v>
      </c>
      <c r="F143" s="289">
        <v>0</v>
      </c>
      <c r="G143" s="289">
        <v>0</v>
      </c>
      <c r="H143" s="289">
        <v>0</v>
      </c>
      <c r="I143" s="289">
        <v>0</v>
      </c>
      <c r="J143" s="289">
        <v>0</v>
      </c>
      <c r="K143" s="289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46">
        <f t="shared" si="8"/>
        <v>0</v>
      </c>
      <c r="R143" s="46">
        <v>0</v>
      </c>
      <c r="S143" s="46">
        <f t="shared" si="7"/>
        <v>0</v>
      </c>
    </row>
    <row r="144" spans="1:19" s="59" customFormat="1" x14ac:dyDescent="0.2">
      <c r="A144" s="59" t="s">
        <v>754</v>
      </c>
      <c r="B144" s="60" t="s">
        <v>81</v>
      </c>
      <c r="C144" s="572"/>
      <c r="D144" s="289">
        <v>0</v>
      </c>
      <c r="E144" s="289">
        <v>0</v>
      </c>
      <c r="F144" s="289">
        <v>0</v>
      </c>
      <c r="G144" s="289">
        <v>0</v>
      </c>
      <c r="H144" s="289">
        <v>0</v>
      </c>
      <c r="I144" s="289">
        <v>0</v>
      </c>
      <c r="J144" s="289">
        <v>0</v>
      </c>
      <c r="K144" s="289">
        <v>0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46">
        <f t="shared" si="8"/>
        <v>0</v>
      </c>
      <c r="R144" s="46">
        <v>0</v>
      </c>
      <c r="S144" s="46">
        <f t="shared" si="7"/>
        <v>0</v>
      </c>
    </row>
    <row r="145" spans="1:19" s="59" customFormat="1" x14ac:dyDescent="0.2">
      <c r="A145" s="59" t="s">
        <v>755</v>
      </c>
      <c r="B145" s="60" t="s">
        <v>82</v>
      </c>
      <c r="C145" s="572"/>
      <c r="D145" s="289">
        <v>0</v>
      </c>
      <c r="E145" s="289">
        <v>0</v>
      </c>
      <c r="F145" s="289">
        <v>0</v>
      </c>
      <c r="G145" s="289">
        <v>0</v>
      </c>
      <c r="H145" s="289">
        <v>0</v>
      </c>
      <c r="I145" s="289">
        <v>0</v>
      </c>
      <c r="J145" s="289">
        <v>0</v>
      </c>
      <c r="K145" s="289">
        <v>0</v>
      </c>
      <c r="L145" s="75">
        <v>0</v>
      </c>
      <c r="M145" s="75">
        <v>0</v>
      </c>
      <c r="N145" s="75">
        <v>0</v>
      </c>
      <c r="O145" s="75">
        <v>0</v>
      </c>
      <c r="P145" s="75">
        <v>0</v>
      </c>
      <c r="Q145" s="46">
        <f t="shared" si="8"/>
        <v>0</v>
      </c>
      <c r="R145" s="46">
        <v>0</v>
      </c>
      <c r="S145" s="46">
        <f t="shared" si="7"/>
        <v>0</v>
      </c>
    </row>
    <row r="146" spans="1:19" s="59" customFormat="1" x14ac:dyDescent="0.2">
      <c r="A146" s="59" t="s">
        <v>756</v>
      </c>
      <c r="B146" s="60" t="s">
        <v>83</v>
      </c>
      <c r="C146" s="572"/>
      <c r="D146" s="289">
        <v>0</v>
      </c>
      <c r="E146" s="289">
        <v>0</v>
      </c>
      <c r="F146" s="289">
        <v>0</v>
      </c>
      <c r="G146" s="289">
        <v>0</v>
      </c>
      <c r="H146" s="289">
        <v>0</v>
      </c>
      <c r="I146" s="289">
        <v>0</v>
      </c>
      <c r="J146" s="289">
        <v>0</v>
      </c>
      <c r="K146" s="289">
        <v>0</v>
      </c>
      <c r="L146" s="75">
        <v>0</v>
      </c>
      <c r="M146" s="75">
        <v>0</v>
      </c>
      <c r="N146" s="75">
        <v>0</v>
      </c>
      <c r="O146" s="75">
        <v>0</v>
      </c>
      <c r="P146" s="75">
        <v>0</v>
      </c>
      <c r="Q146" s="46">
        <f t="shared" si="8"/>
        <v>0</v>
      </c>
      <c r="R146" s="46">
        <f>-Q146</f>
        <v>0</v>
      </c>
      <c r="S146" s="46">
        <f t="shared" si="7"/>
        <v>0</v>
      </c>
    </row>
    <row r="147" spans="1:19" s="59" customFormat="1" x14ac:dyDescent="0.2">
      <c r="A147" s="59" t="s">
        <v>249</v>
      </c>
      <c r="B147" s="60" t="s">
        <v>250</v>
      </c>
      <c r="C147" s="572"/>
      <c r="D147" s="289">
        <v>0</v>
      </c>
      <c r="E147" s="289">
        <v>0</v>
      </c>
      <c r="F147" s="289">
        <v>0</v>
      </c>
      <c r="G147" s="289">
        <v>0</v>
      </c>
      <c r="H147" s="289">
        <v>0</v>
      </c>
      <c r="I147" s="289">
        <v>0</v>
      </c>
      <c r="J147" s="289">
        <v>0</v>
      </c>
      <c r="K147" s="289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46">
        <f t="shared" si="8"/>
        <v>0</v>
      </c>
      <c r="R147" s="46">
        <v>0</v>
      </c>
      <c r="S147" s="46">
        <f>Q147+R147</f>
        <v>0</v>
      </c>
    </row>
    <row r="148" spans="1:19" s="59" customFormat="1" x14ac:dyDescent="0.2">
      <c r="A148" s="59" t="s">
        <v>757</v>
      </c>
      <c r="B148" s="60" t="s">
        <v>277</v>
      </c>
      <c r="C148" s="572"/>
      <c r="D148" s="289">
        <v>0</v>
      </c>
      <c r="E148" s="289">
        <v>0</v>
      </c>
      <c r="F148" s="289">
        <v>0</v>
      </c>
      <c r="G148" s="289">
        <v>0</v>
      </c>
      <c r="H148" s="289">
        <v>0</v>
      </c>
      <c r="I148" s="289">
        <v>0</v>
      </c>
      <c r="J148" s="289">
        <v>0</v>
      </c>
      <c r="K148" s="289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46">
        <f t="shared" si="8"/>
        <v>0</v>
      </c>
      <c r="R148" s="46">
        <v>0</v>
      </c>
      <c r="S148" s="46">
        <f>Q148+R148</f>
        <v>0</v>
      </c>
    </row>
    <row r="149" spans="1:19" s="59" customFormat="1" ht="12.2" customHeight="1" x14ac:dyDescent="0.2">
      <c r="A149" s="59" t="s">
        <v>758</v>
      </c>
      <c r="B149" s="60" t="s">
        <v>84</v>
      </c>
      <c r="C149" s="572"/>
      <c r="D149" s="289">
        <v>0</v>
      </c>
      <c r="E149" s="289">
        <v>0</v>
      </c>
      <c r="F149" s="289">
        <v>0</v>
      </c>
      <c r="G149" s="289">
        <v>0</v>
      </c>
      <c r="H149" s="289">
        <v>0</v>
      </c>
      <c r="I149" s="289">
        <v>0</v>
      </c>
      <c r="J149" s="289">
        <v>0</v>
      </c>
      <c r="K149" s="289">
        <v>0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46">
        <f t="shared" si="8"/>
        <v>0</v>
      </c>
      <c r="R149" s="46">
        <v>0</v>
      </c>
      <c r="S149" s="46">
        <f t="shared" si="7"/>
        <v>0</v>
      </c>
    </row>
    <row r="150" spans="1:19" s="59" customFormat="1" x14ac:dyDescent="0.2">
      <c r="A150" s="59" t="s">
        <v>85</v>
      </c>
      <c r="B150" s="60" t="s">
        <v>86</v>
      </c>
      <c r="C150" s="572"/>
      <c r="D150" s="289">
        <v>0</v>
      </c>
      <c r="E150" s="289">
        <v>0</v>
      </c>
      <c r="F150" s="289">
        <v>0</v>
      </c>
      <c r="G150" s="289">
        <v>0</v>
      </c>
      <c r="H150" s="289">
        <v>0</v>
      </c>
      <c r="I150" s="289">
        <v>0</v>
      </c>
      <c r="J150" s="289">
        <v>0</v>
      </c>
      <c r="K150" s="289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46">
        <f t="shared" si="8"/>
        <v>0</v>
      </c>
      <c r="R150" s="46">
        <v>0</v>
      </c>
      <c r="S150" s="46">
        <f t="shared" si="7"/>
        <v>0</v>
      </c>
    </row>
    <row r="151" spans="1:19" s="59" customFormat="1" x14ac:dyDescent="0.2">
      <c r="A151" s="59" t="s">
        <v>87</v>
      </c>
      <c r="B151" s="60" t="s">
        <v>368</v>
      </c>
      <c r="C151" s="572"/>
      <c r="D151" s="289">
        <v>0</v>
      </c>
      <c r="E151" s="289">
        <v>0</v>
      </c>
      <c r="F151" s="289">
        <v>0</v>
      </c>
      <c r="G151" s="289">
        <v>0</v>
      </c>
      <c r="H151" s="289">
        <v>0</v>
      </c>
      <c r="I151" s="289">
        <v>0</v>
      </c>
      <c r="J151" s="289">
        <v>0</v>
      </c>
      <c r="K151" s="289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46">
        <f t="shared" si="8"/>
        <v>0</v>
      </c>
      <c r="R151" s="46">
        <v>0</v>
      </c>
      <c r="S151" s="46">
        <f t="shared" si="7"/>
        <v>0</v>
      </c>
    </row>
    <row r="152" spans="1:19" s="59" customFormat="1" ht="12.2" customHeight="1" x14ac:dyDescent="0.2">
      <c r="A152" s="59" t="s">
        <v>759</v>
      </c>
      <c r="B152" s="60" t="s">
        <v>367</v>
      </c>
      <c r="C152" s="572"/>
      <c r="D152" s="289">
        <v>0</v>
      </c>
      <c r="E152" s="289">
        <v>0</v>
      </c>
      <c r="F152" s="289">
        <v>0</v>
      </c>
      <c r="G152" s="289">
        <v>0</v>
      </c>
      <c r="H152" s="289">
        <v>0</v>
      </c>
      <c r="I152" s="289">
        <v>0</v>
      </c>
      <c r="J152" s="289">
        <v>0</v>
      </c>
      <c r="K152" s="289">
        <v>0</v>
      </c>
      <c r="L152" s="75">
        <v>0</v>
      </c>
      <c r="M152" s="75">
        <v>0</v>
      </c>
      <c r="N152" s="75">
        <v>0</v>
      </c>
      <c r="O152" s="75">
        <v>0</v>
      </c>
      <c r="P152" s="75">
        <v>0</v>
      </c>
      <c r="Q152" s="46">
        <f t="shared" si="8"/>
        <v>0</v>
      </c>
      <c r="R152" s="46">
        <v>0</v>
      </c>
      <c r="S152" s="46">
        <f>Q152+R152</f>
        <v>0</v>
      </c>
    </row>
    <row r="153" spans="1:19" s="59" customFormat="1" x14ac:dyDescent="0.2">
      <c r="A153" s="59" t="s">
        <v>760</v>
      </c>
      <c r="B153" s="60" t="s">
        <v>88</v>
      </c>
      <c r="C153" s="572"/>
      <c r="D153" s="289">
        <v>0</v>
      </c>
      <c r="E153" s="289">
        <v>0</v>
      </c>
      <c r="F153" s="289">
        <v>0</v>
      </c>
      <c r="G153" s="289">
        <v>0</v>
      </c>
      <c r="H153" s="289">
        <v>0</v>
      </c>
      <c r="I153" s="289">
        <v>0</v>
      </c>
      <c r="J153" s="289">
        <v>0</v>
      </c>
      <c r="K153" s="289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46">
        <f t="shared" si="8"/>
        <v>0</v>
      </c>
      <c r="R153" s="46">
        <v>0</v>
      </c>
      <c r="S153" s="46">
        <f t="shared" si="7"/>
        <v>0</v>
      </c>
    </row>
    <row r="154" spans="1:19" s="59" customFormat="1" x14ac:dyDescent="0.2">
      <c r="A154" s="59" t="s">
        <v>761</v>
      </c>
      <c r="B154" s="60" t="s">
        <v>278</v>
      </c>
      <c r="C154" s="572"/>
      <c r="D154" s="289">
        <v>0</v>
      </c>
      <c r="E154" s="289">
        <v>0</v>
      </c>
      <c r="F154" s="289">
        <v>0</v>
      </c>
      <c r="G154" s="289">
        <v>0</v>
      </c>
      <c r="H154" s="289">
        <v>0</v>
      </c>
      <c r="I154" s="289">
        <v>0</v>
      </c>
      <c r="J154" s="289">
        <v>0</v>
      </c>
      <c r="K154" s="289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46">
        <f t="shared" si="8"/>
        <v>0</v>
      </c>
      <c r="R154" s="46">
        <v>0</v>
      </c>
      <c r="S154" s="46">
        <f>Q154+R154</f>
        <v>0</v>
      </c>
    </row>
    <row r="155" spans="1:19" s="59" customFormat="1" x14ac:dyDescent="0.2">
      <c r="A155" s="59" t="s">
        <v>762</v>
      </c>
      <c r="B155" s="60" t="s">
        <v>89</v>
      </c>
      <c r="C155" s="572"/>
      <c r="D155" s="289">
        <v>0</v>
      </c>
      <c r="E155" s="289">
        <v>0</v>
      </c>
      <c r="F155" s="289">
        <v>0</v>
      </c>
      <c r="G155" s="289">
        <v>0</v>
      </c>
      <c r="H155" s="289">
        <v>0</v>
      </c>
      <c r="I155" s="289">
        <v>0</v>
      </c>
      <c r="J155" s="289">
        <v>0</v>
      </c>
      <c r="K155" s="289">
        <v>0</v>
      </c>
      <c r="L155" s="75">
        <v>0</v>
      </c>
      <c r="M155" s="75">
        <v>0</v>
      </c>
      <c r="N155" s="75">
        <v>0</v>
      </c>
      <c r="O155" s="75">
        <v>0</v>
      </c>
      <c r="P155" s="75">
        <v>0</v>
      </c>
      <c r="Q155" s="46">
        <f t="shared" si="8"/>
        <v>0</v>
      </c>
      <c r="R155" s="46">
        <f>-E651</f>
        <v>0</v>
      </c>
      <c r="S155" s="46">
        <f t="shared" si="7"/>
        <v>0</v>
      </c>
    </row>
    <row r="156" spans="1:19" s="59" customFormat="1" x14ac:dyDescent="0.2">
      <c r="A156" s="59" t="s">
        <v>763</v>
      </c>
      <c r="B156" s="60" t="s">
        <v>90</v>
      </c>
      <c r="C156" s="572"/>
      <c r="D156" s="289">
        <v>0</v>
      </c>
      <c r="E156" s="289">
        <v>0</v>
      </c>
      <c r="F156" s="289">
        <v>0</v>
      </c>
      <c r="G156" s="289">
        <v>0</v>
      </c>
      <c r="H156" s="289">
        <v>0</v>
      </c>
      <c r="I156" s="289">
        <v>0</v>
      </c>
      <c r="J156" s="289">
        <v>0</v>
      </c>
      <c r="K156" s="289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46">
        <f t="shared" si="8"/>
        <v>0</v>
      </c>
      <c r="R156" s="46">
        <f>-E650</f>
        <v>0</v>
      </c>
      <c r="S156" s="46">
        <f t="shared" si="7"/>
        <v>0</v>
      </c>
    </row>
    <row r="157" spans="1:19" s="59" customFormat="1" x14ac:dyDescent="0.2">
      <c r="A157" s="59" t="s">
        <v>764</v>
      </c>
      <c r="B157" s="60" t="s">
        <v>765</v>
      </c>
      <c r="C157" s="572"/>
      <c r="D157" s="289">
        <v>0</v>
      </c>
      <c r="E157" s="289">
        <v>0</v>
      </c>
      <c r="F157" s="289">
        <v>0</v>
      </c>
      <c r="G157" s="289">
        <v>0</v>
      </c>
      <c r="H157" s="289">
        <v>0</v>
      </c>
      <c r="I157" s="289">
        <v>0</v>
      </c>
      <c r="J157" s="289">
        <v>0</v>
      </c>
      <c r="K157" s="289">
        <v>0</v>
      </c>
      <c r="L157" s="75">
        <v>0</v>
      </c>
      <c r="M157" s="75">
        <v>0</v>
      </c>
      <c r="N157" s="75">
        <v>0</v>
      </c>
      <c r="O157" s="75">
        <v>0</v>
      </c>
      <c r="P157" s="75">
        <v>0</v>
      </c>
      <c r="Q157" s="46">
        <f t="shared" si="8"/>
        <v>0</v>
      </c>
      <c r="R157" s="46">
        <v>0</v>
      </c>
      <c r="S157" s="46">
        <f t="shared" si="7"/>
        <v>0</v>
      </c>
    </row>
    <row r="158" spans="1:19" s="59" customFormat="1" x14ac:dyDescent="0.2">
      <c r="A158" s="59" t="s">
        <v>766</v>
      </c>
      <c r="B158" s="60" t="s">
        <v>91</v>
      </c>
      <c r="C158" s="572"/>
      <c r="D158" s="289">
        <v>0</v>
      </c>
      <c r="E158" s="289">
        <v>0</v>
      </c>
      <c r="F158" s="289">
        <v>0</v>
      </c>
      <c r="G158" s="289">
        <v>0</v>
      </c>
      <c r="H158" s="289">
        <v>0</v>
      </c>
      <c r="I158" s="289">
        <v>0</v>
      </c>
      <c r="J158" s="289">
        <v>0</v>
      </c>
      <c r="K158" s="289">
        <v>0</v>
      </c>
      <c r="L158" s="75">
        <v>0</v>
      </c>
      <c r="M158" s="75">
        <v>0</v>
      </c>
      <c r="N158" s="75">
        <v>0</v>
      </c>
      <c r="O158" s="75">
        <v>0</v>
      </c>
      <c r="P158" s="75">
        <v>0</v>
      </c>
      <c r="Q158" s="46">
        <f t="shared" si="8"/>
        <v>0</v>
      </c>
      <c r="R158" s="46">
        <v>0</v>
      </c>
      <c r="S158" s="46">
        <f t="shared" si="7"/>
        <v>0</v>
      </c>
    </row>
    <row r="159" spans="1:19" s="59" customFormat="1" x14ac:dyDescent="0.2">
      <c r="A159" s="59" t="s">
        <v>767</v>
      </c>
      <c r="B159" s="60" t="s">
        <v>92</v>
      </c>
      <c r="C159" s="572"/>
      <c r="D159" s="289">
        <v>0</v>
      </c>
      <c r="E159" s="289">
        <v>0</v>
      </c>
      <c r="F159" s="289">
        <v>0</v>
      </c>
      <c r="G159" s="289">
        <v>0</v>
      </c>
      <c r="H159" s="289">
        <v>0</v>
      </c>
      <c r="I159" s="289">
        <v>0</v>
      </c>
      <c r="J159" s="289">
        <v>0</v>
      </c>
      <c r="K159" s="289">
        <v>0</v>
      </c>
      <c r="L159" s="75">
        <v>0</v>
      </c>
      <c r="M159" s="75">
        <v>0</v>
      </c>
      <c r="N159" s="75">
        <v>0</v>
      </c>
      <c r="O159" s="75">
        <v>0</v>
      </c>
      <c r="P159" s="75">
        <v>0</v>
      </c>
      <c r="Q159" s="46">
        <f t="shared" si="8"/>
        <v>0</v>
      </c>
      <c r="R159" s="46">
        <v>0</v>
      </c>
      <c r="S159" s="46">
        <f t="shared" si="7"/>
        <v>0</v>
      </c>
    </row>
    <row r="160" spans="1:19" s="59" customFormat="1" x14ac:dyDescent="0.2">
      <c r="A160" s="59" t="s">
        <v>768</v>
      </c>
      <c r="B160" s="60" t="s">
        <v>216</v>
      </c>
      <c r="C160" s="572"/>
      <c r="D160" s="289">
        <v>0</v>
      </c>
      <c r="E160" s="289">
        <v>0</v>
      </c>
      <c r="F160" s="289">
        <v>0</v>
      </c>
      <c r="G160" s="289">
        <v>0</v>
      </c>
      <c r="H160" s="289">
        <v>0</v>
      </c>
      <c r="I160" s="289">
        <v>0</v>
      </c>
      <c r="J160" s="289">
        <v>0</v>
      </c>
      <c r="K160" s="289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46">
        <f t="shared" si="8"/>
        <v>0</v>
      </c>
      <c r="R160" s="46">
        <v>0</v>
      </c>
      <c r="S160" s="46">
        <f>Q160+R160</f>
        <v>0</v>
      </c>
    </row>
    <row r="161" spans="1:19" s="59" customFormat="1" x14ac:dyDescent="0.2">
      <c r="A161" s="59" t="s">
        <v>769</v>
      </c>
      <c r="B161" s="60" t="s">
        <v>94</v>
      </c>
      <c r="C161" s="572"/>
      <c r="D161" s="289">
        <v>0</v>
      </c>
      <c r="E161" s="289">
        <v>0</v>
      </c>
      <c r="F161" s="289">
        <v>0</v>
      </c>
      <c r="G161" s="289">
        <v>0</v>
      </c>
      <c r="H161" s="289">
        <v>0</v>
      </c>
      <c r="I161" s="289">
        <v>0</v>
      </c>
      <c r="J161" s="289">
        <v>0</v>
      </c>
      <c r="K161" s="289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46">
        <f t="shared" si="8"/>
        <v>0</v>
      </c>
      <c r="R161" s="46">
        <v>0</v>
      </c>
      <c r="S161" s="46">
        <f t="shared" si="7"/>
        <v>0</v>
      </c>
    </row>
    <row r="162" spans="1:19" s="59" customFormat="1" x14ac:dyDescent="0.2">
      <c r="A162" s="59" t="s">
        <v>217</v>
      </c>
      <c r="B162" s="60" t="s">
        <v>770</v>
      </c>
      <c r="C162" s="572"/>
      <c r="D162" s="289">
        <v>0</v>
      </c>
      <c r="E162" s="289">
        <v>0</v>
      </c>
      <c r="F162" s="289">
        <v>0</v>
      </c>
      <c r="G162" s="289">
        <v>0</v>
      </c>
      <c r="H162" s="289">
        <v>0</v>
      </c>
      <c r="I162" s="289">
        <v>0</v>
      </c>
      <c r="J162" s="289">
        <v>0</v>
      </c>
      <c r="K162" s="289">
        <v>0</v>
      </c>
      <c r="L162" s="75">
        <v>0</v>
      </c>
      <c r="M162" s="75">
        <v>0</v>
      </c>
      <c r="N162" s="75">
        <v>0</v>
      </c>
      <c r="O162" s="75">
        <v>0</v>
      </c>
      <c r="P162" s="75">
        <v>0</v>
      </c>
      <c r="Q162" s="46">
        <f t="shared" si="8"/>
        <v>0</v>
      </c>
      <c r="R162" s="46">
        <v>0</v>
      </c>
      <c r="S162" s="46">
        <f t="shared" si="7"/>
        <v>0</v>
      </c>
    </row>
    <row r="163" spans="1:19" s="59" customFormat="1" x14ac:dyDescent="0.2">
      <c r="A163" s="59" t="s">
        <v>771</v>
      </c>
      <c r="B163" s="60" t="s">
        <v>772</v>
      </c>
      <c r="C163" s="572"/>
      <c r="D163" s="289">
        <v>0</v>
      </c>
      <c r="E163" s="289">
        <v>0</v>
      </c>
      <c r="F163" s="289">
        <v>0</v>
      </c>
      <c r="G163" s="289">
        <v>0</v>
      </c>
      <c r="H163" s="289">
        <v>0</v>
      </c>
      <c r="I163" s="289">
        <v>0</v>
      </c>
      <c r="J163" s="289">
        <v>0</v>
      </c>
      <c r="K163" s="289">
        <v>0</v>
      </c>
      <c r="L163" s="75">
        <v>0</v>
      </c>
      <c r="M163" s="75">
        <v>0</v>
      </c>
      <c r="N163" s="75">
        <v>0</v>
      </c>
      <c r="O163" s="75">
        <v>0</v>
      </c>
      <c r="P163" s="75">
        <v>0</v>
      </c>
      <c r="Q163" s="46">
        <f t="shared" si="8"/>
        <v>0</v>
      </c>
      <c r="R163" s="46">
        <v>0</v>
      </c>
      <c r="S163" s="46">
        <f t="shared" si="7"/>
        <v>0</v>
      </c>
    </row>
    <row r="164" spans="1:19" s="59" customFormat="1" x14ac:dyDescent="0.2">
      <c r="A164" s="59" t="s">
        <v>773</v>
      </c>
      <c r="B164" s="60" t="s">
        <v>774</v>
      </c>
      <c r="C164" s="572"/>
      <c r="D164" s="289">
        <v>0</v>
      </c>
      <c r="E164" s="289">
        <v>0</v>
      </c>
      <c r="F164" s="289">
        <v>0</v>
      </c>
      <c r="G164" s="289">
        <v>0</v>
      </c>
      <c r="H164" s="289">
        <v>0</v>
      </c>
      <c r="I164" s="289">
        <v>0</v>
      </c>
      <c r="J164" s="289">
        <v>0</v>
      </c>
      <c r="K164" s="289">
        <v>0</v>
      </c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46">
        <f t="shared" si="8"/>
        <v>0</v>
      </c>
      <c r="R164" s="46">
        <v>0</v>
      </c>
      <c r="S164" s="46">
        <f t="shared" si="7"/>
        <v>0</v>
      </c>
    </row>
    <row r="165" spans="1:19" s="59" customFormat="1" x14ac:dyDescent="0.2">
      <c r="A165" s="59" t="s">
        <v>775</v>
      </c>
      <c r="B165" s="60" t="s">
        <v>260</v>
      </c>
      <c r="C165" s="572"/>
      <c r="D165" s="289">
        <v>0</v>
      </c>
      <c r="E165" s="289">
        <v>0</v>
      </c>
      <c r="F165" s="289">
        <v>0</v>
      </c>
      <c r="G165" s="289">
        <v>0</v>
      </c>
      <c r="H165" s="289">
        <v>0</v>
      </c>
      <c r="I165" s="289">
        <v>0</v>
      </c>
      <c r="J165" s="289">
        <v>0</v>
      </c>
      <c r="K165" s="289">
        <v>0</v>
      </c>
      <c r="L165" s="75">
        <v>0</v>
      </c>
      <c r="M165" s="75">
        <v>0</v>
      </c>
      <c r="N165" s="75">
        <v>0</v>
      </c>
      <c r="O165" s="75">
        <v>0</v>
      </c>
      <c r="P165" s="75">
        <v>0</v>
      </c>
      <c r="Q165" s="46">
        <f t="shared" si="8"/>
        <v>0</v>
      </c>
      <c r="R165" s="46">
        <v>0</v>
      </c>
      <c r="S165" s="46">
        <f t="shared" si="7"/>
        <v>0</v>
      </c>
    </row>
    <row r="166" spans="1:19" s="59" customFormat="1" x14ac:dyDescent="0.2">
      <c r="A166" s="59" t="s">
        <v>776</v>
      </c>
      <c r="B166" s="60" t="s">
        <v>261</v>
      </c>
      <c r="C166" s="572"/>
      <c r="D166" s="289">
        <v>0</v>
      </c>
      <c r="E166" s="289">
        <v>0</v>
      </c>
      <c r="F166" s="289">
        <v>0</v>
      </c>
      <c r="G166" s="289">
        <v>0</v>
      </c>
      <c r="H166" s="289">
        <v>0</v>
      </c>
      <c r="I166" s="289">
        <v>0</v>
      </c>
      <c r="J166" s="289">
        <v>0</v>
      </c>
      <c r="K166" s="289">
        <v>0</v>
      </c>
      <c r="L166" s="75">
        <v>0</v>
      </c>
      <c r="M166" s="75">
        <v>0</v>
      </c>
      <c r="N166" s="75">
        <v>0</v>
      </c>
      <c r="O166" s="75">
        <v>0</v>
      </c>
      <c r="P166" s="75">
        <v>0</v>
      </c>
      <c r="Q166" s="46">
        <f t="shared" si="8"/>
        <v>0</v>
      </c>
      <c r="R166" s="46">
        <v>0</v>
      </c>
      <c r="S166" s="46">
        <f t="shared" si="7"/>
        <v>0</v>
      </c>
    </row>
    <row r="167" spans="1:19" s="59" customFormat="1" x14ac:dyDescent="0.2">
      <c r="A167" s="59" t="s">
        <v>777</v>
      </c>
      <c r="B167" s="60" t="s">
        <v>262</v>
      </c>
      <c r="C167" s="572"/>
      <c r="D167" s="289">
        <v>0</v>
      </c>
      <c r="E167" s="289">
        <v>0</v>
      </c>
      <c r="F167" s="289">
        <v>0</v>
      </c>
      <c r="G167" s="289">
        <v>0</v>
      </c>
      <c r="H167" s="289">
        <v>0</v>
      </c>
      <c r="I167" s="289">
        <v>0</v>
      </c>
      <c r="J167" s="289">
        <v>0</v>
      </c>
      <c r="K167" s="289">
        <v>0</v>
      </c>
      <c r="L167" s="75">
        <v>0</v>
      </c>
      <c r="M167" s="75">
        <v>0</v>
      </c>
      <c r="N167" s="75">
        <v>0</v>
      </c>
      <c r="O167" s="75">
        <v>0</v>
      </c>
      <c r="P167" s="75">
        <v>0</v>
      </c>
      <c r="Q167" s="46">
        <f t="shared" si="8"/>
        <v>0</v>
      </c>
      <c r="R167" s="46">
        <v>0</v>
      </c>
      <c r="S167" s="46">
        <f t="shared" si="7"/>
        <v>0</v>
      </c>
    </row>
    <row r="168" spans="1:19" s="59" customFormat="1" x14ac:dyDescent="0.2">
      <c r="A168" s="59" t="s">
        <v>778</v>
      </c>
      <c r="B168" s="60" t="s">
        <v>779</v>
      </c>
      <c r="C168" s="572"/>
      <c r="D168" s="289">
        <v>0</v>
      </c>
      <c r="E168" s="289">
        <v>0</v>
      </c>
      <c r="F168" s="289">
        <v>0</v>
      </c>
      <c r="G168" s="289">
        <v>0</v>
      </c>
      <c r="H168" s="289">
        <v>0</v>
      </c>
      <c r="I168" s="289">
        <v>0</v>
      </c>
      <c r="J168" s="289">
        <v>0</v>
      </c>
      <c r="K168" s="289">
        <v>0</v>
      </c>
      <c r="L168" s="75">
        <v>0</v>
      </c>
      <c r="M168" s="75">
        <v>0</v>
      </c>
      <c r="N168" s="75">
        <v>0</v>
      </c>
      <c r="O168" s="75">
        <v>0</v>
      </c>
      <c r="P168" s="75">
        <v>0</v>
      </c>
      <c r="Q168" s="46">
        <f t="shared" si="8"/>
        <v>0</v>
      </c>
      <c r="R168" s="46">
        <v>0</v>
      </c>
      <c r="S168" s="46">
        <f t="shared" si="7"/>
        <v>0</v>
      </c>
    </row>
    <row r="169" spans="1:19" s="59" customFormat="1" x14ac:dyDescent="0.2">
      <c r="A169" s="59" t="s">
        <v>780</v>
      </c>
      <c r="B169" s="60" t="s">
        <v>781</v>
      </c>
      <c r="C169" s="572"/>
      <c r="D169" s="289">
        <v>0</v>
      </c>
      <c r="E169" s="289">
        <v>0</v>
      </c>
      <c r="F169" s="289">
        <v>0</v>
      </c>
      <c r="G169" s="289">
        <v>0</v>
      </c>
      <c r="H169" s="289">
        <v>0</v>
      </c>
      <c r="I169" s="289">
        <v>0</v>
      </c>
      <c r="J169" s="289">
        <v>0</v>
      </c>
      <c r="K169" s="289">
        <v>0</v>
      </c>
      <c r="L169" s="75">
        <v>0</v>
      </c>
      <c r="M169" s="75">
        <v>0</v>
      </c>
      <c r="N169" s="75">
        <v>0</v>
      </c>
      <c r="O169" s="75">
        <v>0</v>
      </c>
      <c r="P169" s="75">
        <v>0</v>
      </c>
      <c r="Q169" s="46">
        <f t="shared" si="8"/>
        <v>0</v>
      </c>
      <c r="R169" s="46">
        <v>0</v>
      </c>
      <c r="S169" s="46">
        <f t="shared" si="7"/>
        <v>0</v>
      </c>
    </row>
    <row r="170" spans="1:19" s="59" customFormat="1" x14ac:dyDescent="0.2">
      <c r="A170" s="59" t="s">
        <v>782</v>
      </c>
      <c r="B170" s="60" t="s">
        <v>783</v>
      </c>
      <c r="C170" s="572"/>
      <c r="D170" s="289">
        <v>0</v>
      </c>
      <c r="E170" s="289">
        <v>0</v>
      </c>
      <c r="F170" s="289">
        <v>0</v>
      </c>
      <c r="G170" s="289">
        <v>0</v>
      </c>
      <c r="H170" s="289">
        <v>0</v>
      </c>
      <c r="I170" s="289">
        <v>0</v>
      </c>
      <c r="J170" s="289">
        <v>0</v>
      </c>
      <c r="K170" s="289">
        <v>0</v>
      </c>
      <c r="L170" s="75">
        <v>0</v>
      </c>
      <c r="M170" s="75">
        <v>0</v>
      </c>
      <c r="N170" s="75">
        <v>0</v>
      </c>
      <c r="O170" s="75">
        <v>0</v>
      </c>
      <c r="P170" s="75">
        <v>0</v>
      </c>
      <c r="Q170" s="46">
        <f t="shared" si="8"/>
        <v>0</v>
      </c>
      <c r="R170" s="46">
        <v>0</v>
      </c>
      <c r="S170" s="46">
        <f t="shared" si="7"/>
        <v>0</v>
      </c>
    </row>
    <row r="171" spans="1:19" s="59" customFormat="1" x14ac:dyDescent="0.2">
      <c r="A171" s="59" t="s">
        <v>784</v>
      </c>
      <c r="B171" s="60" t="s">
        <v>95</v>
      </c>
      <c r="C171" s="572"/>
      <c r="D171" s="289">
        <v>0</v>
      </c>
      <c r="E171" s="289">
        <v>0</v>
      </c>
      <c r="F171" s="289">
        <v>0</v>
      </c>
      <c r="G171" s="289">
        <v>0</v>
      </c>
      <c r="H171" s="289">
        <v>0</v>
      </c>
      <c r="I171" s="289">
        <v>0</v>
      </c>
      <c r="J171" s="289">
        <v>0</v>
      </c>
      <c r="K171" s="289">
        <v>0</v>
      </c>
      <c r="L171" s="75">
        <v>0</v>
      </c>
      <c r="M171" s="75">
        <v>0</v>
      </c>
      <c r="N171" s="75">
        <v>0</v>
      </c>
      <c r="O171" s="75">
        <v>0</v>
      </c>
      <c r="P171" s="75">
        <v>0</v>
      </c>
      <c r="Q171" s="46">
        <f t="shared" si="8"/>
        <v>0</v>
      </c>
      <c r="R171" s="46">
        <v>0</v>
      </c>
      <c r="S171" s="46">
        <f t="shared" si="7"/>
        <v>0</v>
      </c>
    </row>
    <row r="172" spans="1:19" s="59" customFormat="1" x14ac:dyDescent="0.2">
      <c r="A172" s="59" t="s">
        <v>785</v>
      </c>
      <c r="B172" s="60" t="s">
        <v>96</v>
      </c>
      <c r="C172" s="572"/>
      <c r="D172" s="289">
        <v>0</v>
      </c>
      <c r="E172" s="289">
        <v>0</v>
      </c>
      <c r="F172" s="289">
        <v>0</v>
      </c>
      <c r="G172" s="289">
        <v>0</v>
      </c>
      <c r="H172" s="289">
        <v>0</v>
      </c>
      <c r="I172" s="289">
        <v>0</v>
      </c>
      <c r="J172" s="289">
        <v>0</v>
      </c>
      <c r="K172" s="289">
        <v>0</v>
      </c>
      <c r="L172" s="75">
        <v>0</v>
      </c>
      <c r="M172" s="75">
        <v>0</v>
      </c>
      <c r="N172" s="75">
        <v>0</v>
      </c>
      <c r="O172" s="75">
        <v>0</v>
      </c>
      <c r="P172" s="75">
        <v>0</v>
      </c>
      <c r="Q172" s="46">
        <f t="shared" si="8"/>
        <v>0</v>
      </c>
      <c r="R172" s="46">
        <v>0</v>
      </c>
      <c r="S172" s="46">
        <f>Q172+R172</f>
        <v>0</v>
      </c>
    </row>
    <row r="173" spans="1:19" s="59" customFormat="1" x14ac:dyDescent="0.2">
      <c r="A173" s="59" t="s">
        <v>218</v>
      </c>
      <c r="B173" s="60" t="s">
        <v>221</v>
      </c>
      <c r="C173" s="572"/>
      <c r="D173" s="289">
        <v>0</v>
      </c>
      <c r="E173" s="289">
        <v>0</v>
      </c>
      <c r="F173" s="289">
        <v>0</v>
      </c>
      <c r="G173" s="289">
        <v>0</v>
      </c>
      <c r="H173" s="289">
        <v>0</v>
      </c>
      <c r="I173" s="289">
        <v>0</v>
      </c>
      <c r="J173" s="289">
        <v>0</v>
      </c>
      <c r="K173" s="289">
        <v>0</v>
      </c>
      <c r="L173" s="75">
        <v>0</v>
      </c>
      <c r="M173" s="75">
        <v>0</v>
      </c>
      <c r="N173" s="75">
        <v>0</v>
      </c>
      <c r="O173" s="75">
        <v>0</v>
      </c>
      <c r="P173" s="75">
        <v>0</v>
      </c>
      <c r="Q173" s="46">
        <f t="shared" si="8"/>
        <v>0</v>
      </c>
      <c r="R173" s="46">
        <v>0</v>
      </c>
      <c r="S173" s="46">
        <f>Q173+R173</f>
        <v>0</v>
      </c>
    </row>
    <row r="174" spans="1:19" s="59" customFormat="1" ht="12.2" customHeight="1" x14ac:dyDescent="0.2">
      <c r="A174" s="59" t="s">
        <v>219</v>
      </c>
      <c r="B174" s="60" t="s">
        <v>220</v>
      </c>
      <c r="C174" s="572"/>
      <c r="D174" s="289">
        <v>0</v>
      </c>
      <c r="E174" s="289">
        <v>0</v>
      </c>
      <c r="F174" s="289">
        <v>0</v>
      </c>
      <c r="G174" s="289">
        <v>0</v>
      </c>
      <c r="H174" s="289">
        <v>0</v>
      </c>
      <c r="I174" s="289">
        <v>0</v>
      </c>
      <c r="J174" s="289">
        <v>0</v>
      </c>
      <c r="K174" s="289">
        <v>0</v>
      </c>
      <c r="L174" s="75">
        <v>0</v>
      </c>
      <c r="M174" s="75">
        <v>0</v>
      </c>
      <c r="N174" s="75">
        <v>0</v>
      </c>
      <c r="O174" s="75">
        <v>0</v>
      </c>
      <c r="P174" s="75">
        <v>0</v>
      </c>
      <c r="Q174" s="46">
        <f t="shared" si="8"/>
        <v>0</v>
      </c>
      <c r="R174" s="46">
        <v>0</v>
      </c>
      <c r="S174" s="46">
        <f t="shared" si="7"/>
        <v>0</v>
      </c>
    </row>
    <row r="175" spans="1:19" s="59" customFormat="1" x14ac:dyDescent="0.2">
      <c r="A175" s="59" t="s">
        <v>786</v>
      </c>
      <c r="B175" s="60" t="s">
        <v>222</v>
      </c>
      <c r="C175" s="572"/>
      <c r="D175" s="289">
        <v>0</v>
      </c>
      <c r="E175" s="289">
        <v>0</v>
      </c>
      <c r="F175" s="289">
        <v>0</v>
      </c>
      <c r="G175" s="289">
        <v>0</v>
      </c>
      <c r="H175" s="289">
        <v>0</v>
      </c>
      <c r="I175" s="289">
        <v>0</v>
      </c>
      <c r="J175" s="289">
        <v>0</v>
      </c>
      <c r="K175" s="289">
        <v>0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46">
        <f t="shared" si="8"/>
        <v>0</v>
      </c>
      <c r="R175" s="46">
        <v>0</v>
      </c>
      <c r="S175" s="46">
        <f t="shared" si="7"/>
        <v>0</v>
      </c>
    </row>
    <row r="176" spans="1:19" s="59" customFormat="1" x14ac:dyDescent="0.2">
      <c r="A176" s="59" t="s">
        <v>97</v>
      </c>
      <c r="B176" s="60" t="s">
        <v>98</v>
      </c>
      <c r="C176" s="572"/>
      <c r="D176" s="289">
        <v>0</v>
      </c>
      <c r="E176" s="289">
        <v>0</v>
      </c>
      <c r="F176" s="289">
        <v>0</v>
      </c>
      <c r="G176" s="289">
        <v>0</v>
      </c>
      <c r="H176" s="289">
        <v>0</v>
      </c>
      <c r="I176" s="289">
        <v>0</v>
      </c>
      <c r="J176" s="289">
        <v>0</v>
      </c>
      <c r="K176" s="289">
        <v>0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46">
        <f t="shared" si="8"/>
        <v>0</v>
      </c>
      <c r="R176" s="46">
        <v>0</v>
      </c>
      <c r="S176" s="46">
        <f t="shared" si="7"/>
        <v>0</v>
      </c>
    </row>
    <row r="177" spans="1:19" s="59" customFormat="1" x14ac:dyDescent="0.2">
      <c r="A177" s="59" t="s">
        <v>786</v>
      </c>
      <c r="B177" s="60" t="s">
        <v>222</v>
      </c>
      <c r="C177" s="572"/>
      <c r="D177" s="289">
        <v>0</v>
      </c>
      <c r="E177" s="289">
        <v>0</v>
      </c>
      <c r="F177" s="289">
        <v>0</v>
      </c>
      <c r="G177" s="289">
        <v>0</v>
      </c>
      <c r="H177" s="289">
        <v>0</v>
      </c>
      <c r="I177" s="289">
        <v>0</v>
      </c>
      <c r="J177" s="289">
        <v>0</v>
      </c>
      <c r="K177" s="289">
        <v>0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46">
        <f t="shared" si="8"/>
        <v>0</v>
      </c>
      <c r="R177" s="46">
        <f>-E647</f>
        <v>0</v>
      </c>
      <c r="S177" s="46">
        <f t="shared" si="7"/>
        <v>0</v>
      </c>
    </row>
    <row r="178" spans="1:19" s="59" customFormat="1" x14ac:dyDescent="0.2">
      <c r="A178" s="59" t="s">
        <v>787</v>
      </c>
      <c r="B178" s="60" t="s">
        <v>99</v>
      </c>
      <c r="C178" s="572"/>
      <c r="D178" s="289">
        <v>0</v>
      </c>
      <c r="E178" s="289">
        <v>0</v>
      </c>
      <c r="F178" s="289">
        <v>0</v>
      </c>
      <c r="G178" s="289">
        <v>0</v>
      </c>
      <c r="H178" s="289">
        <v>0</v>
      </c>
      <c r="I178" s="289">
        <v>0</v>
      </c>
      <c r="J178" s="289">
        <v>0</v>
      </c>
      <c r="K178" s="289">
        <v>0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46">
        <f t="shared" si="8"/>
        <v>0</v>
      </c>
      <c r="R178" s="46">
        <v>0</v>
      </c>
      <c r="S178" s="46">
        <f t="shared" si="7"/>
        <v>0</v>
      </c>
    </row>
    <row r="179" spans="1:19" s="59" customFormat="1" x14ac:dyDescent="0.2">
      <c r="A179" s="59" t="s">
        <v>788</v>
      </c>
      <c r="B179" s="60" t="s">
        <v>100</v>
      </c>
      <c r="C179" s="572"/>
      <c r="D179" s="289">
        <v>0</v>
      </c>
      <c r="E179" s="289">
        <v>0</v>
      </c>
      <c r="F179" s="289">
        <v>0</v>
      </c>
      <c r="G179" s="289">
        <v>0</v>
      </c>
      <c r="H179" s="289">
        <v>0</v>
      </c>
      <c r="I179" s="289">
        <v>0</v>
      </c>
      <c r="J179" s="289">
        <v>0</v>
      </c>
      <c r="K179" s="289">
        <v>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46">
        <f t="shared" si="8"/>
        <v>0</v>
      </c>
      <c r="R179" s="46">
        <f>-Q179</f>
        <v>0</v>
      </c>
      <c r="S179" s="46">
        <f t="shared" si="7"/>
        <v>0</v>
      </c>
    </row>
    <row r="180" spans="1:19" s="59" customFormat="1" x14ac:dyDescent="0.2">
      <c r="A180" s="59" t="s">
        <v>101</v>
      </c>
      <c r="B180" s="60" t="s">
        <v>102</v>
      </c>
      <c r="C180" s="572"/>
      <c r="D180" s="289">
        <v>0</v>
      </c>
      <c r="E180" s="289">
        <v>0</v>
      </c>
      <c r="F180" s="289">
        <v>0</v>
      </c>
      <c r="G180" s="289">
        <v>0</v>
      </c>
      <c r="H180" s="289">
        <v>0</v>
      </c>
      <c r="I180" s="289">
        <v>0</v>
      </c>
      <c r="J180" s="289">
        <v>0</v>
      </c>
      <c r="K180" s="289">
        <v>0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46">
        <f t="shared" si="8"/>
        <v>0</v>
      </c>
      <c r="R180" s="46">
        <v>0</v>
      </c>
      <c r="S180" s="46">
        <f t="shared" ref="S180:S221" si="9">Q180+R180</f>
        <v>0</v>
      </c>
    </row>
    <row r="181" spans="1:19" s="59" customFormat="1" x14ac:dyDescent="0.2">
      <c r="A181" s="59" t="s">
        <v>103</v>
      </c>
      <c r="B181" s="60" t="s">
        <v>104</v>
      </c>
      <c r="C181" s="572"/>
      <c r="D181" s="289">
        <v>0</v>
      </c>
      <c r="E181" s="289">
        <v>0</v>
      </c>
      <c r="F181" s="289">
        <v>0</v>
      </c>
      <c r="G181" s="289">
        <v>0</v>
      </c>
      <c r="H181" s="289">
        <v>0</v>
      </c>
      <c r="I181" s="289">
        <v>0</v>
      </c>
      <c r="J181" s="289">
        <v>0</v>
      </c>
      <c r="K181" s="289">
        <v>0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46">
        <f t="shared" si="8"/>
        <v>0</v>
      </c>
      <c r="R181" s="46">
        <f>-E648</f>
        <v>0</v>
      </c>
      <c r="S181" s="46">
        <f t="shared" si="9"/>
        <v>0</v>
      </c>
    </row>
    <row r="182" spans="1:19" s="59" customFormat="1" x14ac:dyDescent="0.2">
      <c r="A182" s="59" t="s">
        <v>789</v>
      </c>
      <c r="B182" s="60" t="s">
        <v>105</v>
      </c>
      <c r="C182" s="572"/>
      <c r="D182" s="289">
        <v>0</v>
      </c>
      <c r="E182" s="289">
        <v>0</v>
      </c>
      <c r="F182" s="289">
        <v>0</v>
      </c>
      <c r="G182" s="289">
        <v>0</v>
      </c>
      <c r="H182" s="289">
        <v>0</v>
      </c>
      <c r="I182" s="289">
        <v>0</v>
      </c>
      <c r="J182" s="289">
        <v>0</v>
      </c>
      <c r="K182" s="289">
        <v>0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46">
        <f t="shared" si="8"/>
        <v>0</v>
      </c>
      <c r="R182" s="46">
        <v>0</v>
      </c>
      <c r="S182" s="46">
        <f t="shared" si="9"/>
        <v>0</v>
      </c>
    </row>
    <row r="183" spans="1:19" s="59" customFormat="1" x14ac:dyDescent="0.2">
      <c r="A183" s="59" t="s">
        <v>790</v>
      </c>
      <c r="B183" s="60" t="s">
        <v>106</v>
      </c>
      <c r="C183" s="572"/>
      <c r="D183" s="289">
        <v>0</v>
      </c>
      <c r="E183" s="289">
        <v>0</v>
      </c>
      <c r="F183" s="289">
        <v>0</v>
      </c>
      <c r="G183" s="289">
        <v>0</v>
      </c>
      <c r="H183" s="289">
        <v>0</v>
      </c>
      <c r="I183" s="289">
        <v>0</v>
      </c>
      <c r="J183" s="289">
        <v>0</v>
      </c>
      <c r="K183" s="289">
        <v>0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46">
        <f t="shared" si="8"/>
        <v>0</v>
      </c>
      <c r="R183" s="46">
        <v>0</v>
      </c>
      <c r="S183" s="46">
        <f t="shared" ref="S183:S188" si="10">Q183+R183</f>
        <v>0</v>
      </c>
    </row>
    <row r="184" spans="1:19" s="59" customFormat="1" x14ac:dyDescent="0.2">
      <c r="A184" s="59" t="s">
        <v>791</v>
      </c>
      <c r="B184" s="60" t="s">
        <v>263</v>
      </c>
      <c r="C184" s="572"/>
      <c r="D184" s="289">
        <v>0</v>
      </c>
      <c r="E184" s="289">
        <v>0</v>
      </c>
      <c r="F184" s="289">
        <v>0</v>
      </c>
      <c r="G184" s="289">
        <v>0</v>
      </c>
      <c r="H184" s="289">
        <v>0</v>
      </c>
      <c r="I184" s="289">
        <v>0</v>
      </c>
      <c r="J184" s="289">
        <v>0</v>
      </c>
      <c r="K184" s="289">
        <v>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46">
        <f t="shared" si="8"/>
        <v>0</v>
      </c>
      <c r="R184" s="46">
        <v>0</v>
      </c>
      <c r="S184" s="46">
        <f t="shared" si="10"/>
        <v>0</v>
      </c>
    </row>
    <row r="185" spans="1:19" s="59" customFormat="1" x14ac:dyDescent="0.2">
      <c r="A185" s="59" t="s">
        <v>792</v>
      </c>
      <c r="B185" s="60" t="s">
        <v>223</v>
      </c>
      <c r="C185" s="572"/>
      <c r="D185" s="289">
        <v>0</v>
      </c>
      <c r="E185" s="289">
        <v>0</v>
      </c>
      <c r="F185" s="289">
        <v>0</v>
      </c>
      <c r="G185" s="289">
        <v>0</v>
      </c>
      <c r="H185" s="289">
        <v>0</v>
      </c>
      <c r="I185" s="289">
        <v>0</v>
      </c>
      <c r="J185" s="289">
        <v>0</v>
      </c>
      <c r="K185" s="289">
        <v>0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46">
        <f t="shared" ref="Q185:Q221" si="11">SUM(D185:P185)</f>
        <v>0</v>
      </c>
      <c r="R185" s="46">
        <v>0</v>
      </c>
      <c r="S185" s="46">
        <f t="shared" si="10"/>
        <v>0</v>
      </c>
    </row>
    <row r="186" spans="1:19" s="59" customFormat="1" x14ac:dyDescent="0.2">
      <c r="A186" s="59" t="s">
        <v>793</v>
      </c>
      <c r="B186" s="60" t="s">
        <v>251</v>
      </c>
      <c r="C186" s="572"/>
      <c r="D186" s="289">
        <v>0</v>
      </c>
      <c r="E186" s="289">
        <v>0</v>
      </c>
      <c r="F186" s="289">
        <v>0</v>
      </c>
      <c r="G186" s="289">
        <v>0</v>
      </c>
      <c r="H186" s="289">
        <v>0</v>
      </c>
      <c r="I186" s="289">
        <v>0</v>
      </c>
      <c r="J186" s="289">
        <v>0</v>
      </c>
      <c r="K186" s="289">
        <v>0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46">
        <f t="shared" si="11"/>
        <v>0</v>
      </c>
      <c r="R186" s="46">
        <v>0</v>
      </c>
      <c r="S186" s="46">
        <f t="shared" si="10"/>
        <v>0</v>
      </c>
    </row>
    <row r="187" spans="1:19" s="59" customFormat="1" x14ac:dyDescent="0.2">
      <c r="A187" s="59" t="s">
        <v>794</v>
      </c>
      <c r="B187" s="60" t="s">
        <v>224</v>
      </c>
      <c r="C187" s="572"/>
      <c r="D187" s="289">
        <v>0</v>
      </c>
      <c r="E187" s="289">
        <v>0</v>
      </c>
      <c r="F187" s="289">
        <v>0</v>
      </c>
      <c r="G187" s="289">
        <v>0</v>
      </c>
      <c r="H187" s="289">
        <v>0</v>
      </c>
      <c r="I187" s="289">
        <v>0</v>
      </c>
      <c r="J187" s="289">
        <v>0</v>
      </c>
      <c r="K187" s="289">
        <v>0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46">
        <f t="shared" si="11"/>
        <v>0</v>
      </c>
      <c r="R187" s="46">
        <v>0</v>
      </c>
      <c r="S187" s="46">
        <f t="shared" si="10"/>
        <v>0</v>
      </c>
    </row>
    <row r="188" spans="1:19" s="59" customFormat="1" x14ac:dyDescent="0.2">
      <c r="A188" s="59" t="s">
        <v>795</v>
      </c>
      <c r="B188" s="60" t="s">
        <v>225</v>
      </c>
      <c r="C188" s="572"/>
      <c r="D188" s="289">
        <v>0</v>
      </c>
      <c r="E188" s="289">
        <v>0</v>
      </c>
      <c r="F188" s="289">
        <v>0</v>
      </c>
      <c r="G188" s="289">
        <v>0</v>
      </c>
      <c r="H188" s="289">
        <v>0</v>
      </c>
      <c r="I188" s="289">
        <v>0</v>
      </c>
      <c r="J188" s="289">
        <v>0</v>
      </c>
      <c r="K188" s="289">
        <v>0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46">
        <f t="shared" si="11"/>
        <v>0</v>
      </c>
      <c r="R188" s="46">
        <v>0</v>
      </c>
      <c r="S188" s="46">
        <f t="shared" si="10"/>
        <v>0</v>
      </c>
    </row>
    <row r="189" spans="1:19" s="59" customFormat="1" x14ac:dyDescent="0.2">
      <c r="A189" s="59" t="s">
        <v>796</v>
      </c>
      <c r="B189" s="60" t="s">
        <v>107</v>
      </c>
      <c r="C189" s="572"/>
      <c r="D189" s="289">
        <v>0</v>
      </c>
      <c r="E189" s="289">
        <v>0</v>
      </c>
      <c r="F189" s="289">
        <v>0</v>
      </c>
      <c r="G189" s="289">
        <v>0</v>
      </c>
      <c r="H189" s="289">
        <v>0</v>
      </c>
      <c r="I189" s="289">
        <v>0</v>
      </c>
      <c r="J189" s="289">
        <v>0</v>
      </c>
      <c r="K189" s="289">
        <v>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46">
        <f t="shared" si="11"/>
        <v>0</v>
      </c>
      <c r="R189" s="46">
        <v>0</v>
      </c>
      <c r="S189" s="46">
        <f t="shared" si="9"/>
        <v>0</v>
      </c>
    </row>
    <row r="190" spans="1:19" s="59" customFormat="1" x14ac:dyDescent="0.2">
      <c r="A190" s="59" t="s">
        <v>797</v>
      </c>
      <c r="B190" s="60" t="s">
        <v>226</v>
      </c>
      <c r="C190" s="572"/>
      <c r="D190" s="289">
        <v>0</v>
      </c>
      <c r="E190" s="289">
        <v>0</v>
      </c>
      <c r="F190" s="289">
        <v>0</v>
      </c>
      <c r="G190" s="289">
        <v>0</v>
      </c>
      <c r="H190" s="289">
        <v>0</v>
      </c>
      <c r="I190" s="289">
        <v>0</v>
      </c>
      <c r="J190" s="289">
        <v>0</v>
      </c>
      <c r="K190" s="289">
        <v>0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46">
        <f t="shared" si="11"/>
        <v>0</v>
      </c>
      <c r="R190" s="46">
        <v>0</v>
      </c>
      <c r="S190" s="46">
        <f>Q190+R190</f>
        <v>0</v>
      </c>
    </row>
    <row r="191" spans="1:19" s="59" customFormat="1" x14ac:dyDescent="0.2">
      <c r="A191" s="59" t="s">
        <v>798</v>
      </c>
      <c r="B191" s="60" t="s">
        <v>227</v>
      </c>
      <c r="C191" s="572"/>
      <c r="D191" s="289">
        <v>0</v>
      </c>
      <c r="E191" s="289">
        <v>0</v>
      </c>
      <c r="F191" s="289">
        <v>0</v>
      </c>
      <c r="G191" s="289">
        <v>0</v>
      </c>
      <c r="H191" s="289">
        <v>0</v>
      </c>
      <c r="I191" s="289">
        <v>0</v>
      </c>
      <c r="J191" s="289">
        <v>0</v>
      </c>
      <c r="K191" s="289">
        <v>0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46">
        <f t="shared" si="11"/>
        <v>0</v>
      </c>
      <c r="R191" s="46">
        <v>0</v>
      </c>
      <c r="S191" s="46">
        <f>Q191+R191</f>
        <v>0</v>
      </c>
    </row>
    <row r="192" spans="1:19" s="59" customFormat="1" x14ac:dyDescent="0.2">
      <c r="A192" s="59" t="s">
        <v>799</v>
      </c>
      <c r="B192" s="60" t="s">
        <v>800</v>
      </c>
      <c r="C192" s="572"/>
      <c r="D192" s="289">
        <v>0</v>
      </c>
      <c r="E192" s="289">
        <v>0</v>
      </c>
      <c r="F192" s="289">
        <v>0</v>
      </c>
      <c r="G192" s="289">
        <v>0</v>
      </c>
      <c r="H192" s="289">
        <v>0</v>
      </c>
      <c r="I192" s="289">
        <v>0</v>
      </c>
      <c r="J192" s="289">
        <v>0</v>
      </c>
      <c r="K192" s="289">
        <v>0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46">
        <f t="shared" si="11"/>
        <v>0</v>
      </c>
      <c r="R192" s="46">
        <v>0</v>
      </c>
      <c r="S192" s="46">
        <f t="shared" si="9"/>
        <v>0</v>
      </c>
    </row>
    <row r="193" spans="1:19" s="59" customFormat="1" x14ac:dyDescent="0.2">
      <c r="A193" s="59" t="s">
        <v>801</v>
      </c>
      <c r="B193" s="60" t="s">
        <v>108</v>
      </c>
      <c r="C193" s="572"/>
      <c r="D193" s="289">
        <v>0</v>
      </c>
      <c r="E193" s="289">
        <v>0</v>
      </c>
      <c r="F193" s="289">
        <v>0</v>
      </c>
      <c r="G193" s="289">
        <v>0</v>
      </c>
      <c r="H193" s="289">
        <v>0</v>
      </c>
      <c r="I193" s="289">
        <v>0</v>
      </c>
      <c r="J193" s="289">
        <v>0</v>
      </c>
      <c r="K193" s="289">
        <v>0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46">
        <f t="shared" si="11"/>
        <v>0</v>
      </c>
      <c r="R193" s="46">
        <v>0</v>
      </c>
      <c r="S193" s="46">
        <f t="shared" si="9"/>
        <v>0</v>
      </c>
    </row>
    <row r="194" spans="1:19" s="59" customFormat="1" x14ac:dyDescent="0.2">
      <c r="A194" s="59" t="s">
        <v>802</v>
      </c>
      <c r="B194" s="60" t="s">
        <v>228</v>
      </c>
      <c r="C194" s="572"/>
      <c r="D194" s="289">
        <v>0</v>
      </c>
      <c r="E194" s="289">
        <v>0</v>
      </c>
      <c r="F194" s="289">
        <v>0</v>
      </c>
      <c r="G194" s="289">
        <v>0</v>
      </c>
      <c r="H194" s="289">
        <v>0</v>
      </c>
      <c r="I194" s="289">
        <v>0</v>
      </c>
      <c r="J194" s="289">
        <v>0</v>
      </c>
      <c r="K194" s="289">
        <v>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46">
        <f t="shared" si="11"/>
        <v>0</v>
      </c>
      <c r="R194" s="46">
        <v>0</v>
      </c>
      <c r="S194" s="46">
        <f>Q194+R194</f>
        <v>0</v>
      </c>
    </row>
    <row r="195" spans="1:19" s="59" customFormat="1" x14ac:dyDescent="0.2">
      <c r="A195" s="59" t="s">
        <v>803</v>
      </c>
      <c r="B195" s="60" t="s">
        <v>109</v>
      </c>
      <c r="C195" s="572"/>
      <c r="D195" s="289">
        <v>0</v>
      </c>
      <c r="E195" s="289">
        <v>0</v>
      </c>
      <c r="F195" s="289">
        <v>0</v>
      </c>
      <c r="G195" s="289">
        <v>0</v>
      </c>
      <c r="H195" s="289">
        <v>0</v>
      </c>
      <c r="I195" s="289">
        <v>0</v>
      </c>
      <c r="J195" s="289">
        <v>0</v>
      </c>
      <c r="K195" s="289">
        <v>0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46">
        <f t="shared" si="11"/>
        <v>0</v>
      </c>
      <c r="R195" s="46">
        <v>0</v>
      </c>
      <c r="S195" s="46">
        <f t="shared" si="9"/>
        <v>0</v>
      </c>
    </row>
    <row r="196" spans="1:19" s="59" customFormat="1" x14ac:dyDescent="0.2">
      <c r="A196" s="59" t="s">
        <v>804</v>
      </c>
      <c r="B196" s="60" t="s">
        <v>110</v>
      </c>
      <c r="C196" s="572"/>
      <c r="D196" s="289">
        <v>0</v>
      </c>
      <c r="E196" s="289">
        <v>0</v>
      </c>
      <c r="F196" s="289">
        <v>0</v>
      </c>
      <c r="G196" s="289">
        <v>0</v>
      </c>
      <c r="H196" s="289">
        <v>0</v>
      </c>
      <c r="I196" s="289">
        <v>0</v>
      </c>
      <c r="J196" s="289">
        <v>0</v>
      </c>
      <c r="K196" s="289">
        <v>0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46">
        <f t="shared" si="11"/>
        <v>0</v>
      </c>
      <c r="R196" s="46">
        <f>-Q196</f>
        <v>0</v>
      </c>
      <c r="S196" s="46">
        <f t="shared" si="9"/>
        <v>0</v>
      </c>
    </row>
    <row r="197" spans="1:19" s="59" customFormat="1" x14ac:dyDescent="0.2">
      <c r="A197" s="59" t="s">
        <v>805</v>
      </c>
      <c r="B197" s="60" t="s">
        <v>111</v>
      </c>
      <c r="C197" s="572"/>
      <c r="D197" s="289">
        <v>0</v>
      </c>
      <c r="E197" s="289">
        <v>0</v>
      </c>
      <c r="F197" s="289">
        <v>0</v>
      </c>
      <c r="G197" s="289">
        <v>0</v>
      </c>
      <c r="H197" s="289">
        <v>0</v>
      </c>
      <c r="I197" s="289">
        <v>0</v>
      </c>
      <c r="J197" s="289">
        <v>0</v>
      </c>
      <c r="K197" s="289">
        <v>0</v>
      </c>
      <c r="L197" s="75">
        <v>0</v>
      </c>
      <c r="M197" s="75">
        <v>0</v>
      </c>
      <c r="N197" s="75">
        <v>0</v>
      </c>
      <c r="O197" s="75">
        <v>0</v>
      </c>
      <c r="P197" s="75">
        <v>0</v>
      </c>
      <c r="Q197" s="46">
        <f t="shared" si="11"/>
        <v>0</v>
      </c>
      <c r="R197" s="46">
        <v>0</v>
      </c>
      <c r="S197" s="46">
        <f t="shared" si="9"/>
        <v>0</v>
      </c>
    </row>
    <row r="198" spans="1:19" s="59" customFormat="1" x14ac:dyDescent="0.2">
      <c r="A198" s="59" t="s">
        <v>806</v>
      </c>
      <c r="B198" s="60" t="s">
        <v>229</v>
      </c>
      <c r="C198" s="572"/>
      <c r="D198" s="289">
        <v>0</v>
      </c>
      <c r="E198" s="289">
        <v>0</v>
      </c>
      <c r="F198" s="289">
        <v>0</v>
      </c>
      <c r="G198" s="289">
        <v>0</v>
      </c>
      <c r="H198" s="289">
        <v>0</v>
      </c>
      <c r="I198" s="289">
        <v>0</v>
      </c>
      <c r="J198" s="289">
        <v>0</v>
      </c>
      <c r="K198" s="289">
        <v>0</v>
      </c>
      <c r="L198" s="75">
        <v>0</v>
      </c>
      <c r="M198" s="75">
        <v>0</v>
      </c>
      <c r="N198" s="75">
        <v>0</v>
      </c>
      <c r="O198" s="75">
        <v>0</v>
      </c>
      <c r="P198" s="75">
        <v>0</v>
      </c>
      <c r="Q198" s="46">
        <f t="shared" si="11"/>
        <v>0</v>
      </c>
      <c r="R198" s="46">
        <v>0</v>
      </c>
      <c r="S198" s="46">
        <f>Q198+R198</f>
        <v>0</v>
      </c>
    </row>
    <row r="199" spans="1:19" s="59" customFormat="1" x14ac:dyDescent="0.2">
      <c r="A199" s="59" t="s">
        <v>807</v>
      </c>
      <c r="B199" s="60" t="s">
        <v>230</v>
      </c>
      <c r="C199" s="572"/>
      <c r="D199" s="289">
        <v>0</v>
      </c>
      <c r="E199" s="289">
        <v>0</v>
      </c>
      <c r="F199" s="289">
        <v>0</v>
      </c>
      <c r="G199" s="289">
        <v>0</v>
      </c>
      <c r="H199" s="289">
        <v>0</v>
      </c>
      <c r="I199" s="289">
        <v>0</v>
      </c>
      <c r="J199" s="289">
        <v>0</v>
      </c>
      <c r="K199" s="289">
        <v>0</v>
      </c>
      <c r="L199" s="75">
        <v>0</v>
      </c>
      <c r="M199" s="75">
        <v>0</v>
      </c>
      <c r="N199" s="75">
        <v>0</v>
      </c>
      <c r="O199" s="75">
        <v>0</v>
      </c>
      <c r="P199" s="75">
        <v>0</v>
      </c>
      <c r="Q199" s="46">
        <f t="shared" si="11"/>
        <v>0</v>
      </c>
      <c r="R199" s="46">
        <v>0</v>
      </c>
      <c r="S199" s="46">
        <f>Q199+R199</f>
        <v>0</v>
      </c>
    </row>
    <row r="200" spans="1:19" s="59" customFormat="1" x14ac:dyDescent="0.2">
      <c r="A200" s="59" t="s">
        <v>808</v>
      </c>
      <c r="B200" s="60" t="s">
        <v>231</v>
      </c>
      <c r="C200" s="572"/>
      <c r="D200" s="289">
        <v>0</v>
      </c>
      <c r="E200" s="289">
        <v>0</v>
      </c>
      <c r="F200" s="289">
        <v>0</v>
      </c>
      <c r="G200" s="289">
        <v>0</v>
      </c>
      <c r="H200" s="289">
        <v>0</v>
      </c>
      <c r="I200" s="289">
        <v>0</v>
      </c>
      <c r="J200" s="289">
        <v>0</v>
      </c>
      <c r="K200" s="289">
        <v>0</v>
      </c>
      <c r="L200" s="75">
        <v>0</v>
      </c>
      <c r="M200" s="75">
        <v>0</v>
      </c>
      <c r="N200" s="75">
        <v>0</v>
      </c>
      <c r="O200" s="75">
        <v>0</v>
      </c>
      <c r="P200" s="75">
        <v>0</v>
      </c>
      <c r="Q200" s="46">
        <f t="shared" si="11"/>
        <v>0</v>
      </c>
      <c r="R200" s="46">
        <v>0</v>
      </c>
      <c r="S200" s="46">
        <f>Q200+R200</f>
        <v>0</v>
      </c>
    </row>
    <row r="201" spans="1:19" s="59" customFormat="1" x14ac:dyDescent="0.2">
      <c r="A201" s="59" t="s">
        <v>809</v>
      </c>
      <c r="B201" s="60" t="s">
        <v>112</v>
      </c>
      <c r="C201" s="572"/>
      <c r="D201" s="289">
        <v>0</v>
      </c>
      <c r="E201" s="289">
        <v>0</v>
      </c>
      <c r="F201" s="289">
        <v>0</v>
      </c>
      <c r="G201" s="289">
        <v>0</v>
      </c>
      <c r="H201" s="289">
        <v>0</v>
      </c>
      <c r="I201" s="289">
        <v>0</v>
      </c>
      <c r="J201" s="289">
        <v>0</v>
      </c>
      <c r="K201" s="289">
        <v>0</v>
      </c>
      <c r="L201" s="75">
        <v>0</v>
      </c>
      <c r="M201" s="75">
        <v>0</v>
      </c>
      <c r="N201" s="75">
        <v>0</v>
      </c>
      <c r="O201" s="75">
        <v>0</v>
      </c>
      <c r="P201" s="75">
        <v>0</v>
      </c>
      <c r="Q201" s="46">
        <f t="shared" si="11"/>
        <v>0</v>
      </c>
      <c r="R201" s="46">
        <v>0</v>
      </c>
      <c r="S201" s="46">
        <f t="shared" si="9"/>
        <v>0</v>
      </c>
    </row>
    <row r="202" spans="1:19" s="59" customFormat="1" x14ac:dyDescent="0.2">
      <c r="A202" s="59" t="s">
        <v>337</v>
      </c>
      <c r="B202" s="60" t="s">
        <v>113</v>
      </c>
      <c r="C202" s="572"/>
      <c r="D202" s="289">
        <v>0</v>
      </c>
      <c r="E202" s="289">
        <v>0</v>
      </c>
      <c r="F202" s="289">
        <v>0</v>
      </c>
      <c r="G202" s="289">
        <v>0</v>
      </c>
      <c r="H202" s="289">
        <v>0</v>
      </c>
      <c r="I202" s="289">
        <v>0</v>
      </c>
      <c r="J202" s="289">
        <v>0</v>
      </c>
      <c r="K202" s="289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46">
        <f t="shared" si="11"/>
        <v>0</v>
      </c>
      <c r="R202" s="46">
        <v>0</v>
      </c>
      <c r="S202" s="46">
        <f t="shared" si="9"/>
        <v>0</v>
      </c>
    </row>
    <row r="203" spans="1:19" s="59" customFormat="1" x14ac:dyDescent="0.2">
      <c r="A203" s="59" t="s">
        <v>132</v>
      </c>
      <c r="B203" s="60" t="s">
        <v>133</v>
      </c>
      <c r="C203" s="572"/>
      <c r="D203" s="289">
        <v>0</v>
      </c>
      <c r="E203" s="289">
        <v>0</v>
      </c>
      <c r="F203" s="289">
        <v>0</v>
      </c>
      <c r="G203" s="289">
        <v>0</v>
      </c>
      <c r="H203" s="289">
        <v>0</v>
      </c>
      <c r="I203" s="289">
        <v>0</v>
      </c>
      <c r="J203" s="289">
        <v>0</v>
      </c>
      <c r="K203" s="289">
        <v>0</v>
      </c>
      <c r="L203" s="75">
        <v>0</v>
      </c>
      <c r="M203" s="75">
        <v>0</v>
      </c>
      <c r="N203" s="75">
        <v>0</v>
      </c>
      <c r="O203" s="75">
        <v>0</v>
      </c>
      <c r="P203" s="75">
        <v>0</v>
      </c>
      <c r="Q203" s="46">
        <f t="shared" si="11"/>
        <v>0</v>
      </c>
      <c r="R203" s="46">
        <v>0</v>
      </c>
      <c r="S203" s="46">
        <f>Q203+R203</f>
        <v>0</v>
      </c>
    </row>
    <row r="204" spans="1:19" s="59" customFormat="1" x14ac:dyDescent="0.2">
      <c r="A204" s="59" t="s">
        <v>810</v>
      </c>
      <c r="B204" s="60" t="s">
        <v>811</v>
      </c>
      <c r="C204" s="572"/>
      <c r="D204" s="289">
        <v>0</v>
      </c>
      <c r="E204" s="289">
        <v>0</v>
      </c>
      <c r="F204" s="289">
        <v>0</v>
      </c>
      <c r="G204" s="289">
        <v>0</v>
      </c>
      <c r="H204" s="289">
        <v>0</v>
      </c>
      <c r="I204" s="289">
        <v>0</v>
      </c>
      <c r="J204" s="289">
        <v>0</v>
      </c>
      <c r="K204" s="289">
        <v>0</v>
      </c>
      <c r="L204" s="75">
        <v>0</v>
      </c>
      <c r="M204" s="75">
        <v>0</v>
      </c>
      <c r="N204" s="75">
        <v>0</v>
      </c>
      <c r="O204" s="75">
        <v>0</v>
      </c>
      <c r="P204" s="75">
        <v>0</v>
      </c>
      <c r="Q204" s="46">
        <f t="shared" si="11"/>
        <v>0</v>
      </c>
      <c r="R204" s="46">
        <v>0</v>
      </c>
      <c r="S204" s="46">
        <f t="shared" si="9"/>
        <v>0</v>
      </c>
    </row>
    <row r="205" spans="1:19" s="59" customFormat="1" x14ac:dyDescent="0.2">
      <c r="A205" s="59" t="s">
        <v>812</v>
      </c>
      <c r="B205" s="60" t="s">
        <v>232</v>
      </c>
      <c r="C205" s="572"/>
      <c r="D205" s="289">
        <v>0</v>
      </c>
      <c r="E205" s="289">
        <v>0</v>
      </c>
      <c r="F205" s="289">
        <v>0</v>
      </c>
      <c r="G205" s="289">
        <v>0</v>
      </c>
      <c r="H205" s="289">
        <v>0</v>
      </c>
      <c r="I205" s="289">
        <v>0</v>
      </c>
      <c r="J205" s="289">
        <v>0</v>
      </c>
      <c r="K205" s="289">
        <v>0</v>
      </c>
      <c r="L205" s="75">
        <v>0</v>
      </c>
      <c r="M205" s="75">
        <v>0</v>
      </c>
      <c r="N205" s="75">
        <v>0</v>
      </c>
      <c r="O205" s="75">
        <v>0</v>
      </c>
      <c r="P205" s="75">
        <v>0</v>
      </c>
      <c r="Q205" s="46">
        <f t="shared" si="11"/>
        <v>0</v>
      </c>
      <c r="R205" s="46">
        <v>0</v>
      </c>
      <c r="S205" s="46">
        <f>Q205+R205</f>
        <v>0</v>
      </c>
    </row>
    <row r="206" spans="1:19" s="59" customFormat="1" x14ac:dyDescent="0.2">
      <c r="A206" s="59" t="s">
        <v>114</v>
      </c>
      <c r="B206" s="60" t="s">
        <v>115</v>
      </c>
      <c r="C206" s="572"/>
      <c r="D206" s="289">
        <v>0</v>
      </c>
      <c r="E206" s="289">
        <v>0</v>
      </c>
      <c r="F206" s="289">
        <v>0</v>
      </c>
      <c r="G206" s="289">
        <v>0</v>
      </c>
      <c r="H206" s="289">
        <v>0</v>
      </c>
      <c r="I206" s="289">
        <v>0</v>
      </c>
      <c r="J206" s="289">
        <v>0</v>
      </c>
      <c r="K206" s="289">
        <v>0</v>
      </c>
      <c r="L206" s="75">
        <v>0</v>
      </c>
      <c r="M206" s="75">
        <v>0</v>
      </c>
      <c r="N206" s="75">
        <v>0</v>
      </c>
      <c r="O206" s="75">
        <v>0</v>
      </c>
      <c r="P206" s="75">
        <v>0</v>
      </c>
      <c r="Q206" s="46">
        <f t="shared" si="11"/>
        <v>0</v>
      </c>
      <c r="R206" s="46">
        <v>0</v>
      </c>
      <c r="S206" s="46">
        <f t="shared" si="9"/>
        <v>0</v>
      </c>
    </row>
    <row r="207" spans="1:19" s="59" customFormat="1" x14ac:dyDescent="0.2">
      <c r="A207" s="59" t="s">
        <v>116</v>
      </c>
      <c r="B207" s="60" t="s">
        <v>117</v>
      </c>
      <c r="C207" s="572"/>
      <c r="D207" s="289">
        <v>0</v>
      </c>
      <c r="E207" s="289">
        <v>0</v>
      </c>
      <c r="F207" s="289">
        <v>0</v>
      </c>
      <c r="G207" s="289">
        <v>0</v>
      </c>
      <c r="H207" s="289">
        <v>0</v>
      </c>
      <c r="I207" s="289">
        <v>0</v>
      </c>
      <c r="J207" s="289">
        <v>0</v>
      </c>
      <c r="K207" s="289">
        <v>0</v>
      </c>
      <c r="L207" s="75">
        <v>0</v>
      </c>
      <c r="M207" s="75">
        <v>0</v>
      </c>
      <c r="N207" s="75">
        <v>0</v>
      </c>
      <c r="O207" s="75">
        <v>0</v>
      </c>
      <c r="P207" s="75">
        <v>0</v>
      </c>
      <c r="Q207" s="46">
        <f t="shared" si="11"/>
        <v>0</v>
      </c>
      <c r="R207" s="46">
        <v>0</v>
      </c>
      <c r="S207" s="46">
        <f t="shared" si="9"/>
        <v>0</v>
      </c>
    </row>
    <row r="208" spans="1:19" s="59" customFormat="1" x14ac:dyDescent="0.2">
      <c r="A208" s="59" t="s">
        <v>813</v>
      </c>
      <c r="B208" s="60" t="s">
        <v>118</v>
      </c>
      <c r="C208" s="572"/>
      <c r="D208" s="289">
        <v>0</v>
      </c>
      <c r="E208" s="289">
        <v>0</v>
      </c>
      <c r="F208" s="289">
        <v>0</v>
      </c>
      <c r="G208" s="289">
        <v>0</v>
      </c>
      <c r="H208" s="289">
        <v>0</v>
      </c>
      <c r="I208" s="289">
        <v>0</v>
      </c>
      <c r="J208" s="289">
        <v>0</v>
      </c>
      <c r="K208" s="289">
        <v>0</v>
      </c>
      <c r="L208" s="75">
        <v>0</v>
      </c>
      <c r="M208" s="75">
        <v>0</v>
      </c>
      <c r="N208" s="75">
        <v>0</v>
      </c>
      <c r="O208" s="75">
        <v>0</v>
      </c>
      <c r="P208" s="75">
        <v>0</v>
      </c>
      <c r="Q208" s="46">
        <f t="shared" si="11"/>
        <v>0</v>
      </c>
      <c r="R208" s="46">
        <v>0</v>
      </c>
      <c r="S208" s="46">
        <f t="shared" si="9"/>
        <v>0</v>
      </c>
    </row>
    <row r="209" spans="1:19" s="59" customFormat="1" x14ac:dyDescent="0.2">
      <c r="A209" s="59" t="s">
        <v>814</v>
      </c>
      <c r="B209" s="60" t="s">
        <v>815</v>
      </c>
      <c r="C209" s="572"/>
      <c r="D209" s="289">
        <v>0</v>
      </c>
      <c r="E209" s="289">
        <v>0</v>
      </c>
      <c r="F209" s="289">
        <v>0</v>
      </c>
      <c r="G209" s="289">
        <v>0</v>
      </c>
      <c r="H209" s="289">
        <v>0</v>
      </c>
      <c r="I209" s="289">
        <v>0</v>
      </c>
      <c r="J209" s="289">
        <v>0</v>
      </c>
      <c r="K209" s="289">
        <v>0</v>
      </c>
      <c r="L209" s="75">
        <v>0</v>
      </c>
      <c r="M209" s="75">
        <v>0</v>
      </c>
      <c r="N209" s="75">
        <v>0</v>
      </c>
      <c r="O209" s="75">
        <v>0</v>
      </c>
      <c r="P209" s="75">
        <v>0</v>
      </c>
      <c r="Q209" s="46">
        <f t="shared" si="11"/>
        <v>0</v>
      </c>
      <c r="R209" s="46">
        <v>0</v>
      </c>
      <c r="S209" s="46">
        <f t="shared" si="9"/>
        <v>0</v>
      </c>
    </row>
    <row r="210" spans="1:19" s="59" customFormat="1" x14ac:dyDescent="0.2">
      <c r="A210" s="59" t="s">
        <v>816</v>
      </c>
      <c r="B210" s="60" t="s">
        <v>279</v>
      </c>
      <c r="C210" s="572"/>
      <c r="D210" s="289">
        <v>0</v>
      </c>
      <c r="E210" s="289">
        <v>0</v>
      </c>
      <c r="F210" s="289">
        <v>0</v>
      </c>
      <c r="G210" s="289">
        <v>0</v>
      </c>
      <c r="H210" s="289">
        <v>0</v>
      </c>
      <c r="I210" s="289">
        <v>0</v>
      </c>
      <c r="J210" s="289">
        <v>0</v>
      </c>
      <c r="K210" s="289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0</v>
      </c>
      <c r="Q210" s="46">
        <f t="shared" si="11"/>
        <v>0</v>
      </c>
      <c r="R210" s="46">
        <v>0</v>
      </c>
      <c r="S210" s="46">
        <f t="shared" si="9"/>
        <v>0</v>
      </c>
    </row>
    <row r="211" spans="1:19" s="59" customFormat="1" x14ac:dyDescent="0.2">
      <c r="A211" s="285" t="s">
        <v>817</v>
      </c>
      <c r="B211" s="290" t="s">
        <v>119</v>
      </c>
      <c r="C211" s="573"/>
      <c r="D211" s="289">
        <v>0</v>
      </c>
      <c r="E211" s="289">
        <v>0</v>
      </c>
      <c r="F211" s="289">
        <v>0</v>
      </c>
      <c r="G211" s="289">
        <v>0</v>
      </c>
      <c r="H211" s="289">
        <v>0</v>
      </c>
      <c r="I211" s="289">
        <v>0</v>
      </c>
      <c r="J211" s="289">
        <v>0</v>
      </c>
      <c r="K211" s="289">
        <v>0</v>
      </c>
      <c r="L211" s="75">
        <v>0</v>
      </c>
      <c r="M211" s="289">
        <v>0</v>
      </c>
      <c r="N211" s="289">
        <v>0</v>
      </c>
      <c r="O211" s="289">
        <v>0</v>
      </c>
      <c r="P211" s="289">
        <v>0</v>
      </c>
      <c r="Q211" s="289">
        <f t="shared" si="11"/>
        <v>0</v>
      </c>
      <c r="R211" s="289">
        <v>0</v>
      </c>
      <c r="S211" s="289">
        <f t="shared" si="9"/>
        <v>0</v>
      </c>
    </row>
    <row r="212" spans="1:19" s="59" customFormat="1" x14ac:dyDescent="0.2">
      <c r="A212" s="285" t="s">
        <v>818</v>
      </c>
      <c r="B212" s="290" t="s">
        <v>120</v>
      </c>
      <c r="C212" s="573"/>
      <c r="D212" s="289">
        <v>0</v>
      </c>
      <c r="E212" s="289">
        <v>0</v>
      </c>
      <c r="F212" s="289">
        <v>0</v>
      </c>
      <c r="G212" s="289">
        <v>0</v>
      </c>
      <c r="H212" s="289">
        <v>0</v>
      </c>
      <c r="I212" s="289">
        <v>0</v>
      </c>
      <c r="J212" s="289">
        <v>0</v>
      </c>
      <c r="K212" s="289">
        <v>0</v>
      </c>
      <c r="L212" s="75">
        <v>0</v>
      </c>
      <c r="M212" s="289">
        <v>0</v>
      </c>
      <c r="N212" s="289">
        <v>0</v>
      </c>
      <c r="O212" s="289">
        <v>0</v>
      </c>
      <c r="P212" s="289">
        <v>0</v>
      </c>
      <c r="Q212" s="289">
        <f t="shared" si="11"/>
        <v>0</v>
      </c>
      <c r="R212" s="289">
        <f>-Q212</f>
        <v>0</v>
      </c>
      <c r="S212" s="289">
        <f t="shared" si="9"/>
        <v>0</v>
      </c>
    </row>
    <row r="213" spans="1:19" s="59" customFormat="1" x14ac:dyDescent="0.2">
      <c r="A213" s="285" t="s">
        <v>819</v>
      </c>
      <c r="B213" s="290" t="s">
        <v>121</v>
      </c>
      <c r="C213" s="573"/>
      <c r="D213" s="289">
        <v>0</v>
      </c>
      <c r="E213" s="289">
        <v>0</v>
      </c>
      <c r="F213" s="289">
        <v>0</v>
      </c>
      <c r="G213" s="289">
        <v>0</v>
      </c>
      <c r="H213" s="289">
        <v>0</v>
      </c>
      <c r="I213" s="289">
        <v>0</v>
      </c>
      <c r="J213" s="289">
        <v>0</v>
      </c>
      <c r="K213" s="289">
        <v>0</v>
      </c>
      <c r="L213" s="75">
        <v>0</v>
      </c>
      <c r="M213" s="289">
        <v>0</v>
      </c>
      <c r="N213" s="289">
        <v>0</v>
      </c>
      <c r="O213" s="289">
        <v>0</v>
      </c>
      <c r="P213" s="289">
        <v>0</v>
      </c>
      <c r="Q213" s="289">
        <f t="shared" si="11"/>
        <v>0</v>
      </c>
      <c r="R213" s="289">
        <v>0</v>
      </c>
      <c r="S213" s="289">
        <f t="shared" si="9"/>
        <v>0</v>
      </c>
    </row>
    <row r="214" spans="1:19" s="59" customFormat="1" x14ac:dyDescent="0.2">
      <c r="A214" s="285" t="s">
        <v>820</v>
      </c>
      <c r="B214" s="290" t="s">
        <v>122</v>
      </c>
      <c r="C214" s="573"/>
      <c r="D214" s="289">
        <v>0</v>
      </c>
      <c r="E214" s="289">
        <v>0</v>
      </c>
      <c r="F214" s="289">
        <v>0</v>
      </c>
      <c r="G214" s="289">
        <v>0</v>
      </c>
      <c r="H214" s="289">
        <v>0</v>
      </c>
      <c r="I214" s="289">
        <v>0</v>
      </c>
      <c r="J214" s="289">
        <v>0</v>
      </c>
      <c r="K214" s="289">
        <v>0</v>
      </c>
      <c r="L214" s="75">
        <v>0</v>
      </c>
      <c r="M214" s="289">
        <v>0</v>
      </c>
      <c r="N214" s="289">
        <v>0</v>
      </c>
      <c r="O214" s="289">
        <v>0</v>
      </c>
      <c r="P214" s="289">
        <v>0</v>
      </c>
      <c r="Q214" s="289">
        <f t="shared" si="11"/>
        <v>0</v>
      </c>
      <c r="R214" s="289">
        <v>0</v>
      </c>
      <c r="S214" s="289">
        <f t="shared" si="9"/>
        <v>0</v>
      </c>
    </row>
    <row r="215" spans="1:19" s="59" customFormat="1" x14ac:dyDescent="0.2">
      <c r="A215" s="285" t="s">
        <v>821</v>
      </c>
      <c r="B215" s="290" t="s">
        <v>252</v>
      </c>
      <c r="C215" s="573"/>
      <c r="D215" s="289">
        <v>0</v>
      </c>
      <c r="E215" s="289">
        <v>0</v>
      </c>
      <c r="F215" s="289">
        <v>0</v>
      </c>
      <c r="G215" s="289">
        <v>0</v>
      </c>
      <c r="H215" s="289">
        <v>0</v>
      </c>
      <c r="I215" s="289">
        <v>0</v>
      </c>
      <c r="J215" s="289">
        <v>0</v>
      </c>
      <c r="K215" s="289">
        <v>0</v>
      </c>
      <c r="L215" s="75">
        <v>0</v>
      </c>
      <c r="M215" s="289">
        <v>0</v>
      </c>
      <c r="N215" s="289">
        <v>0</v>
      </c>
      <c r="O215" s="289">
        <v>0</v>
      </c>
      <c r="P215" s="289">
        <v>0</v>
      </c>
      <c r="Q215" s="289">
        <f t="shared" si="11"/>
        <v>0</v>
      </c>
      <c r="R215" s="289">
        <v>0</v>
      </c>
      <c r="S215" s="289">
        <f>Q215+R215</f>
        <v>0</v>
      </c>
    </row>
    <row r="216" spans="1:19" s="59" customFormat="1" x14ac:dyDescent="0.2">
      <c r="A216" s="285" t="s">
        <v>123</v>
      </c>
      <c r="B216" s="290" t="s">
        <v>124</v>
      </c>
      <c r="C216" s="573"/>
      <c r="D216" s="289">
        <v>0</v>
      </c>
      <c r="E216" s="289">
        <v>0</v>
      </c>
      <c r="F216" s="289">
        <v>0</v>
      </c>
      <c r="G216" s="289">
        <v>0</v>
      </c>
      <c r="H216" s="289">
        <v>0</v>
      </c>
      <c r="I216" s="289">
        <v>0</v>
      </c>
      <c r="J216" s="289">
        <v>0</v>
      </c>
      <c r="K216" s="289">
        <v>0</v>
      </c>
      <c r="L216" s="75">
        <v>0</v>
      </c>
      <c r="M216" s="289">
        <v>0</v>
      </c>
      <c r="N216" s="289">
        <v>0</v>
      </c>
      <c r="O216" s="289">
        <v>0</v>
      </c>
      <c r="P216" s="289">
        <v>0</v>
      </c>
      <c r="Q216" s="289">
        <f t="shared" si="11"/>
        <v>0</v>
      </c>
      <c r="R216" s="289">
        <v>0</v>
      </c>
      <c r="S216" s="289">
        <f t="shared" si="9"/>
        <v>0</v>
      </c>
    </row>
    <row r="217" spans="1:19" s="59" customFormat="1" x14ac:dyDescent="0.2">
      <c r="A217" s="285" t="s">
        <v>822</v>
      </c>
      <c r="B217" s="290" t="s">
        <v>823</v>
      </c>
      <c r="C217" s="573"/>
      <c r="D217" s="289">
        <v>0</v>
      </c>
      <c r="E217" s="289">
        <v>0</v>
      </c>
      <c r="F217" s="289">
        <v>0</v>
      </c>
      <c r="G217" s="289">
        <v>0</v>
      </c>
      <c r="H217" s="289">
        <v>0</v>
      </c>
      <c r="I217" s="289">
        <v>0</v>
      </c>
      <c r="J217" s="289">
        <v>0</v>
      </c>
      <c r="K217" s="289">
        <v>0</v>
      </c>
      <c r="L217" s="75">
        <v>0</v>
      </c>
      <c r="M217" s="289">
        <v>0</v>
      </c>
      <c r="N217" s="289">
        <v>0</v>
      </c>
      <c r="O217" s="289">
        <v>0</v>
      </c>
      <c r="P217" s="289">
        <v>0</v>
      </c>
      <c r="Q217" s="289">
        <f t="shared" si="11"/>
        <v>0</v>
      </c>
      <c r="R217" s="289">
        <v>0</v>
      </c>
      <c r="S217" s="289">
        <f t="shared" si="9"/>
        <v>0</v>
      </c>
    </row>
    <row r="218" spans="1:19" s="59" customFormat="1" x14ac:dyDescent="0.2">
      <c r="A218" s="285" t="s">
        <v>125</v>
      </c>
      <c r="B218" s="290" t="s">
        <v>126</v>
      </c>
      <c r="C218" s="573"/>
      <c r="D218" s="289">
        <v>0</v>
      </c>
      <c r="E218" s="289">
        <v>0</v>
      </c>
      <c r="F218" s="289">
        <v>0</v>
      </c>
      <c r="G218" s="289">
        <v>0</v>
      </c>
      <c r="H218" s="289">
        <v>0</v>
      </c>
      <c r="I218" s="289">
        <v>0</v>
      </c>
      <c r="J218" s="289">
        <v>0</v>
      </c>
      <c r="K218" s="289">
        <v>0</v>
      </c>
      <c r="L218" s="75">
        <v>0</v>
      </c>
      <c r="M218" s="289">
        <v>0</v>
      </c>
      <c r="N218" s="289">
        <v>0</v>
      </c>
      <c r="O218" s="289">
        <v>0</v>
      </c>
      <c r="P218" s="289">
        <v>0</v>
      </c>
      <c r="Q218" s="289">
        <f t="shared" si="11"/>
        <v>0</v>
      </c>
      <c r="R218" s="289">
        <v>0</v>
      </c>
      <c r="S218" s="289">
        <f t="shared" si="9"/>
        <v>0</v>
      </c>
    </row>
    <row r="219" spans="1:19" s="59" customFormat="1" x14ac:dyDescent="0.2">
      <c r="A219" s="285" t="s">
        <v>127</v>
      </c>
      <c r="B219" s="290" t="s">
        <v>128</v>
      </c>
      <c r="C219" s="573"/>
      <c r="D219" s="289">
        <v>0</v>
      </c>
      <c r="E219" s="289">
        <v>0</v>
      </c>
      <c r="F219" s="289">
        <v>0</v>
      </c>
      <c r="G219" s="289">
        <v>0</v>
      </c>
      <c r="H219" s="289">
        <v>0</v>
      </c>
      <c r="I219" s="289">
        <v>0</v>
      </c>
      <c r="J219" s="289">
        <v>0</v>
      </c>
      <c r="K219" s="289">
        <v>0</v>
      </c>
      <c r="L219" s="75">
        <v>0</v>
      </c>
      <c r="M219" s="289">
        <v>0</v>
      </c>
      <c r="N219" s="289">
        <v>0</v>
      </c>
      <c r="O219" s="289">
        <v>0</v>
      </c>
      <c r="P219" s="289">
        <v>0</v>
      </c>
      <c r="Q219" s="289">
        <f t="shared" si="11"/>
        <v>0</v>
      </c>
      <c r="R219" s="289">
        <v>0</v>
      </c>
      <c r="S219" s="289">
        <f t="shared" si="9"/>
        <v>0</v>
      </c>
    </row>
    <row r="220" spans="1:19" s="59" customFormat="1" x14ac:dyDescent="0.2">
      <c r="A220" s="285" t="s">
        <v>824</v>
      </c>
      <c r="B220" s="290" t="s">
        <v>825</v>
      </c>
      <c r="C220" s="573"/>
      <c r="D220" s="289">
        <v>0</v>
      </c>
      <c r="E220" s="289">
        <v>0</v>
      </c>
      <c r="F220" s="289">
        <v>0</v>
      </c>
      <c r="G220" s="289">
        <v>0</v>
      </c>
      <c r="H220" s="289">
        <v>0</v>
      </c>
      <c r="I220" s="289">
        <v>0</v>
      </c>
      <c r="J220" s="289">
        <v>0</v>
      </c>
      <c r="K220" s="289">
        <v>0</v>
      </c>
      <c r="L220" s="75">
        <v>0</v>
      </c>
      <c r="M220" s="75">
        <v>0</v>
      </c>
      <c r="N220" s="75">
        <v>0</v>
      </c>
      <c r="O220" s="75">
        <v>0</v>
      </c>
      <c r="P220" s="75">
        <v>0</v>
      </c>
      <c r="Q220" s="46">
        <f t="shared" si="11"/>
        <v>0</v>
      </c>
      <c r="R220" s="46">
        <v>0</v>
      </c>
      <c r="S220" s="46">
        <f t="shared" si="9"/>
        <v>0</v>
      </c>
    </row>
    <row r="221" spans="1:19" s="59" customFormat="1" x14ac:dyDescent="0.2">
      <c r="A221" s="59" t="s">
        <v>826</v>
      </c>
      <c r="B221" s="60" t="s">
        <v>129</v>
      </c>
      <c r="C221" s="573"/>
      <c r="D221" s="289">
        <v>0</v>
      </c>
      <c r="E221" s="289">
        <v>0</v>
      </c>
      <c r="F221" s="289">
        <v>0</v>
      </c>
      <c r="G221" s="289">
        <v>0</v>
      </c>
      <c r="H221" s="289">
        <v>0</v>
      </c>
      <c r="I221" s="289">
        <v>0</v>
      </c>
      <c r="J221" s="289">
        <v>0</v>
      </c>
      <c r="K221" s="289">
        <v>0</v>
      </c>
      <c r="L221" s="75">
        <v>0</v>
      </c>
      <c r="M221" s="75">
        <v>0</v>
      </c>
      <c r="N221" s="75">
        <v>0</v>
      </c>
      <c r="O221" s="75">
        <v>0</v>
      </c>
      <c r="P221" s="75">
        <v>0</v>
      </c>
      <c r="Q221" s="46">
        <f t="shared" si="11"/>
        <v>0</v>
      </c>
      <c r="R221" s="46">
        <v>0</v>
      </c>
      <c r="S221" s="46">
        <f t="shared" si="9"/>
        <v>0</v>
      </c>
    </row>
    <row r="222" spans="1:19" s="286" customFormat="1" x14ac:dyDescent="0.2">
      <c r="B222" s="287"/>
      <c r="C222" s="573"/>
      <c r="D222" s="289"/>
      <c r="E222" s="289"/>
      <c r="F222" s="289"/>
      <c r="G222" s="289"/>
      <c r="H222" s="289"/>
      <c r="I222" s="289"/>
      <c r="J222" s="289"/>
      <c r="K222" s="289"/>
      <c r="L222" s="289"/>
      <c r="M222" s="289"/>
      <c r="N222" s="289"/>
      <c r="O222" s="289"/>
      <c r="P222" s="289"/>
      <c r="Q222" s="277"/>
      <c r="R222" s="277"/>
      <c r="S222" s="277"/>
    </row>
    <row r="223" spans="1:19" s="286" customFormat="1" x14ac:dyDescent="0.2">
      <c r="A223" s="453" t="s">
        <v>538</v>
      </c>
      <c r="B223" s="287"/>
      <c r="C223" s="573"/>
      <c r="D223" s="289"/>
      <c r="E223" s="289"/>
      <c r="F223" s="289"/>
      <c r="G223" s="289"/>
      <c r="H223" s="289"/>
      <c r="I223" s="289"/>
      <c r="J223" s="289"/>
      <c r="K223" s="289"/>
      <c r="L223" s="289"/>
      <c r="M223" s="289"/>
      <c r="N223" s="289"/>
      <c r="O223" s="289"/>
      <c r="P223" s="289"/>
      <c r="Q223" s="277"/>
      <c r="R223" s="277"/>
      <c r="S223" s="277"/>
    </row>
    <row r="224" spans="1:19" s="59" customFormat="1" ht="12.75" x14ac:dyDescent="0.2">
      <c r="A224" s="459" t="s">
        <v>147</v>
      </c>
      <c r="B224" s="141" t="s">
        <v>395</v>
      </c>
      <c r="C224" s="573"/>
      <c r="D224" s="75">
        <v>0</v>
      </c>
      <c r="E224" s="75">
        <v>0</v>
      </c>
      <c r="F224" s="75">
        <v>0</v>
      </c>
      <c r="G224" s="75">
        <v>0</v>
      </c>
      <c r="H224" s="75">
        <v>0</v>
      </c>
      <c r="I224" s="75">
        <v>0</v>
      </c>
      <c r="J224" s="75">
        <v>0</v>
      </c>
      <c r="K224" s="75">
        <v>0</v>
      </c>
      <c r="L224" s="75">
        <v>0</v>
      </c>
      <c r="M224" s="75">
        <v>0</v>
      </c>
      <c r="N224" s="75">
        <v>0</v>
      </c>
      <c r="O224" s="75">
        <v>0</v>
      </c>
      <c r="P224" s="75">
        <v>0</v>
      </c>
      <c r="Q224" s="46">
        <f t="shared" ref="Q224:Q265" si="12">SUM(D224:P224)</f>
        <v>0</v>
      </c>
      <c r="R224" s="46">
        <v>0</v>
      </c>
      <c r="S224" s="46">
        <f t="shared" ref="S224:S226" si="13">Q224+R224</f>
        <v>0</v>
      </c>
    </row>
    <row r="225" spans="1:19" s="59" customFormat="1" ht="12.75" x14ac:dyDescent="0.2">
      <c r="A225" s="459" t="s">
        <v>150</v>
      </c>
      <c r="B225" s="141" t="s">
        <v>395</v>
      </c>
      <c r="C225" s="572"/>
      <c r="D225" s="75">
        <v>0</v>
      </c>
      <c r="E225" s="75">
        <v>0</v>
      </c>
      <c r="F225" s="75">
        <v>0</v>
      </c>
      <c r="G225" s="75">
        <v>0</v>
      </c>
      <c r="H225" s="75">
        <v>0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  <c r="P225" s="75">
        <v>0</v>
      </c>
      <c r="Q225" s="46">
        <f t="shared" si="12"/>
        <v>0</v>
      </c>
      <c r="R225" s="46">
        <v>0</v>
      </c>
      <c r="S225" s="46">
        <f t="shared" si="13"/>
        <v>0</v>
      </c>
    </row>
    <row r="226" spans="1:19" s="59" customFormat="1" ht="12.75" x14ac:dyDescent="0.2">
      <c r="A226" s="459" t="s">
        <v>151</v>
      </c>
      <c r="B226" s="141" t="s">
        <v>395</v>
      </c>
      <c r="C226" s="573"/>
      <c r="D226" s="75">
        <v>0</v>
      </c>
      <c r="E226" s="75">
        <v>0</v>
      </c>
      <c r="F226" s="75">
        <v>0</v>
      </c>
      <c r="G226" s="75">
        <v>0</v>
      </c>
      <c r="H226" s="75">
        <v>0</v>
      </c>
      <c r="I226" s="75">
        <v>0</v>
      </c>
      <c r="J226" s="75">
        <v>0</v>
      </c>
      <c r="K226" s="75">
        <v>0</v>
      </c>
      <c r="L226" s="75">
        <v>0</v>
      </c>
      <c r="M226" s="75">
        <v>0</v>
      </c>
      <c r="N226" s="75">
        <v>0</v>
      </c>
      <c r="O226" s="75">
        <v>0</v>
      </c>
      <c r="P226" s="75">
        <v>0</v>
      </c>
      <c r="Q226" s="46">
        <f t="shared" si="12"/>
        <v>0</v>
      </c>
      <c r="R226" s="46">
        <v>0</v>
      </c>
      <c r="S226" s="46">
        <f t="shared" si="13"/>
        <v>0</v>
      </c>
    </row>
    <row r="227" spans="1:19" s="59" customFormat="1" ht="12.75" x14ac:dyDescent="0.2">
      <c r="A227" s="459" t="s">
        <v>397</v>
      </c>
      <c r="B227" s="141" t="s">
        <v>395</v>
      </c>
      <c r="C227" s="573"/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  <c r="P227" s="75">
        <v>0</v>
      </c>
      <c r="Q227" s="46">
        <f t="shared" si="12"/>
        <v>0</v>
      </c>
      <c r="R227" s="46">
        <v>0</v>
      </c>
      <c r="S227" s="46">
        <f t="shared" ref="S227:S265" si="14">Q227+R227</f>
        <v>0</v>
      </c>
    </row>
    <row r="228" spans="1:19" s="59" customFormat="1" ht="12.75" x14ac:dyDescent="0.2">
      <c r="A228" s="459" t="s">
        <v>432</v>
      </c>
      <c r="B228" s="141" t="s">
        <v>395</v>
      </c>
      <c r="C228" s="573"/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  <c r="P228" s="75">
        <v>0</v>
      </c>
      <c r="Q228" s="46">
        <f t="shared" si="12"/>
        <v>0</v>
      </c>
      <c r="R228" s="46">
        <v>0</v>
      </c>
      <c r="S228" s="46">
        <f t="shared" si="14"/>
        <v>0</v>
      </c>
    </row>
    <row r="229" spans="1:19" s="59" customFormat="1" ht="12.75" x14ac:dyDescent="0.2">
      <c r="A229" s="459" t="s">
        <v>433</v>
      </c>
      <c r="B229" s="141" t="s">
        <v>395</v>
      </c>
      <c r="C229" s="573"/>
      <c r="D229" s="75">
        <v>0</v>
      </c>
      <c r="E229" s="75">
        <v>0</v>
      </c>
      <c r="F229" s="75">
        <v>0</v>
      </c>
      <c r="G229" s="75">
        <v>0</v>
      </c>
      <c r="H229" s="75">
        <v>0</v>
      </c>
      <c r="I229" s="75">
        <v>0</v>
      </c>
      <c r="J229" s="75">
        <v>0</v>
      </c>
      <c r="K229" s="75">
        <v>0</v>
      </c>
      <c r="L229" s="75">
        <v>0</v>
      </c>
      <c r="M229" s="75">
        <v>0</v>
      </c>
      <c r="N229" s="75">
        <v>0</v>
      </c>
      <c r="O229" s="75">
        <v>0</v>
      </c>
      <c r="P229" s="75">
        <v>0</v>
      </c>
      <c r="Q229" s="46">
        <f t="shared" si="12"/>
        <v>0</v>
      </c>
      <c r="R229" s="46">
        <v>0</v>
      </c>
      <c r="S229" s="46">
        <f t="shared" si="14"/>
        <v>0</v>
      </c>
    </row>
    <row r="230" spans="1:19" s="59" customFormat="1" ht="12.75" x14ac:dyDescent="0.2">
      <c r="A230" s="459" t="s">
        <v>434</v>
      </c>
      <c r="B230" s="141" t="s">
        <v>395</v>
      </c>
      <c r="C230" s="573"/>
      <c r="D230" s="75">
        <v>0</v>
      </c>
      <c r="E230" s="75">
        <v>0</v>
      </c>
      <c r="F230" s="75">
        <v>0</v>
      </c>
      <c r="G230" s="75">
        <v>0</v>
      </c>
      <c r="H230" s="75">
        <v>0</v>
      </c>
      <c r="I230" s="75">
        <v>0</v>
      </c>
      <c r="J230" s="75">
        <v>0</v>
      </c>
      <c r="K230" s="75">
        <v>0</v>
      </c>
      <c r="L230" s="75">
        <v>0</v>
      </c>
      <c r="M230" s="75">
        <v>0</v>
      </c>
      <c r="N230" s="75">
        <v>0</v>
      </c>
      <c r="O230" s="75">
        <v>0</v>
      </c>
      <c r="P230" s="75">
        <v>0</v>
      </c>
      <c r="Q230" s="46">
        <f t="shared" si="12"/>
        <v>0</v>
      </c>
      <c r="R230" s="46">
        <v>0</v>
      </c>
      <c r="S230" s="46">
        <f t="shared" si="14"/>
        <v>0</v>
      </c>
    </row>
    <row r="231" spans="1:19" s="59" customFormat="1" ht="12.75" x14ac:dyDescent="0.2">
      <c r="A231" s="459" t="s">
        <v>435</v>
      </c>
      <c r="B231" s="141" t="s">
        <v>395</v>
      </c>
      <c r="C231" s="573"/>
      <c r="D231" s="75">
        <v>0</v>
      </c>
      <c r="E231" s="75">
        <v>0</v>
      </c>
      <c r="F231" s="75">
        <v>0</v>
      </c>
      <c r="G231" s="75">
        <v>0</v>
      </c>
      <c r="H231" s="75">
        <v>0</v>
      </c>
      <c r="I231" s="75">
        <v>0</v>
      </c>
      <c r="J231" s="75">
        <v>0</v>
      </c>
      <c r="K231" s="75">
        <v>0</v>
      </c>
      <c r="L231" s="75">
        <v>0</v>
      </c>
      <c r="M231" s="75">
        <v>0</v>
      </c>
      <c r="N231" s="75">
        <v>0</v>
      </c>
      <c r="O231" s="75">
        <v>0</v>
      </c>
      <c r="P231" s="75">
        <v>0</v>
      </c>
      <c r="Q231" s="46">
        <f t="shared" si="12"/>
        <v>0</v>
      </c>
      <c r="R231" s="46">
        <v>0</v>
      </c>
      <c r="S231" s="46">
        <f t="shared" si="14"/>
        <v>0</v>
      </c>
    </row>
    <row r="232" spans="1:19" s="286" customFormat="1" ht="12.75" x14ac:dyDescent="0.2">
      <c r="A232" s="459" t="s">
        <v>436</v>
      </c>
      <c r="B232" s="141" t="s">
        <v>395</v>
      </c>
      <c r="C232" s="573"/>
      <c r="D232" s="289">
        <v>0</v>
      </c>
      <c r="E232" s="289">
        <v>0</v>
      </c>
      <c r="F232" s="289">
        <v>0</v>
      </c>
      <c r="G232" s="289">
        <v>0</v>
      </c>
      <c r="H232" s="289">
        <v>0</v>
      </c>
      <c r="I232" s="289">
        <v>0</v>
      </c>
      <c r="J232" s="289">
        <v>0</v>
      </c>
      <c r="K232" s="289">
        <v>0</v>
      </c>
      <c r="L232" s="289">
        <v>0</v>
      </c>
      <c r="M232" s="289">
        <v>0</v>
      </c>
      <c r="N232" s="289">
        <v>0</v>
      </c>
      <c r="O232" s="289">
        <v>0</v>
      </c>
      <c r="P232" s="289">
        <v>0</v>
      </c>
      <c r="Q232" s="277">
        <f t="shared" si="12"/>
        <v>0</v>
      </c>
      <c r="R232" s="277">
        <v>0</v>
      </c>
      <c r="S232" s="277">
        <f t="shared" si="14"/>
        <v>0</v>
      </c>
    </row>
    <row r="233" spans="1:19" s="286" customFormat="1" ht="12.75" x14ac:dyDescent="0.2">
      <c r="A233" s="459" t="s">
        <v>437</v>
      </c>
      <c r="B233" s="141" t="s">
        <v>395</v>
      </c>
      <c r="C233" s="573"/>
      <c r="D233" s="289">
        <v>0</v>
      </c>
      <c r="E233" s="289">
        <v>0</v>
      </c>
      <c r="F233" s="289">
        <v>0</v>
      </c>
      <c r="G233" s="289">
        <v>0</v>
      </c>
      <c r="H233" s="289">
        <v>0</v>
      </c>
      <c r="I233" s="289">
        <v>0</v>
      </c>
      <c r="J233" s="289">
        <v>0</v>
      </c>
      <c r="K233" s="289">
        <v>0</v>
      </c>
      <c r="L233" s="289">
        <v>0</v>
      </c>
      <c r="M233" s="289">
        <v>0</v>
      </c>
      <c r="N233" s="289">
        <v>0</v>
      </c>
      <c r="O233" s="289">
        <v>0</v>
      </c>
      <c r="P233" s="289">
        <v>0</v>
      </c>
      <c r="Q233" s="277">
        <f t="shared" si="12"/>
        <v>0</v>
      </c>
      <c r="R233" s="277">
        <v>0</v>
      </c>
      <c r="S233" s="277">
        <f t="shared" si="14"/>
        <v>0</v>
      </c>
    </row>
    <row r="234" spans="1:19" s="286" customFormat="1" ht="12.75" x14ac:dyDescent="0.2">
      <c r="A234" s="459" t="s">
        <v>438</v>
      </c>
      <c r="B234" s="141" t="s">
        <v>395</v>
      </c>
      <c r="C234" s="573"/>
      <c r="D234" s="289">
        <v>0</v>
      </c>
      <c r="E234" s="289">
        <v>0</v>
      </c>
      <c r="F234" s="289">
        <v>0</v>
      </c>
      <c r="G234" s="289">
        <v>0</v>
      </c>
      <c r="H234" s="289">
        <v>0</v>
      </c>
      <c r="I234" s="289">
        <v>0</v>
      </c>
      <c r="J234" s="289">
        <v>0</v>
      </c>
      <c r="K234" s="289">
        <v>0</v>
      </c>
      <c r="L234" s="289">
        <v>0</v>
      </c>
      <c r="M234" s="289">
        <v>0</v>
      </c>
      <c r="N234" s="289">
        <v>0</v>
      </c>
      <c r="O234" s="289">
        <v>0</v>
      </c>
      <c r="P234" s="289">
        <v>0</v>
      </c>
      <c r="Q234" s="277">
        <f t="shared" si="12"/>
        <v>0</v>
      </c>
      <c r="R234" s="277">
        <v>0</v>
      </c>
      <c r="S234" s="277">
        <f t="shared" si="14"/>
        <v>0</v>
      </c>
    </row>
    <row r="235" spans="1:19" s="286" customFormat="1" ht="12.75" x14ac:dyDescent="0.2">
      <c r="A235" s="459" t="s">
        <v>439</v>
      </c>
      <c r="B235" s="141" t="s">
        <v>395</v>
      </c>
      <c r="C235" s="573"/>
      <c r="D235" s="289">
        <v>0</v>
      </c>
      <c r="E235" s="289">
        <v>0</v>
      </c>
      <c r="F235" s="289">
        <v>0</v>
      </c>
      <c r="G235" s="289">
        <v>0</v>
      </c>
      <c r="H235" s="289">
        <v>0</v>
      </c>
      <c r="I235" s="289">
        <v>0</v>
      </c>
      <c r="J235" s="289">
        <v>0</v>
      </c>
      <c r="K235" s="289">
        <v>0</v>
      </c>
      <c r="L235" s="289">
        <v>0</v>
      </c>
      <c r="M235" s="289">
        <v>0</v>
      </c>
      <c r="N235" s="289">
        <v>0</v>
      </c>
      <c r="O235" s="289">
        <v>0</v>
      </c>
      <c r="P235" s="289">
        <v>0</v>
      </c>
      <c r="Q235" s="277">
        <f t="shared" si="12"/>
        <v>0</v>
      </c>
      <c r="R235" s="277">
        <v>0</v>
      </c>
      <c r="S235" s="277">
        <f t="shared" si="14"/>
        <v>0</v>
      </c>
    </row>
    <row r="236" spans="1:19" s="286" customFormat="1" ht="12.75" x14ac:dyDescent="0.2">
      <c r="A236" s="459" t="s">
        <v>440</v>
      </c>
      <c r="B236" s="141" t="s">
        <v>395</v>
      </c>
      <c r="C236" s="573"/>
      <c r="D236" s="289">
        <v>0</v>
      </c>
      <c r="E236" s="289">
        <v>0</v>
      </c>
      <c r="F236" s="289">
        <v>0</v>
      </c>
      <c r="G236" s="289">
        <v>0</v>
      </c>
      <c r="H236" s="289">
        <v>0</v>
      </c>
      <c r="I236" s="289">
        <v>0</v>
      </c>
      <c r="J236" s="289">
        <v>0</v>
      </c>
      <c r="K236" s="289">
        <v>0</v>
      </c>
      <c r="L236" s="289">
        <v>0</v>
      </c>
      <c r="M236" s="289">
        <v>0</v>
      </c>
      <c r="N236" s="289">
        <v>0</v>
      </c>
      <c r="O236" s="289">
        <v>0</v>
      </c>
      <c r="P236" s="289">
        <v>0</v>
      </c>
      <c r="Q236" s="277">
        <f t="shared" si="12"/>
        <v>0</v>
      </c>
      <c r="R236" s="277">
        <v>0</v>
      </c>
      <c r="S236" s="277">
        <f t="shared" si="14"/>
        <v>0</v>
      </c>
    </row>
    <row r="237" spans="1:19" s="286" customFormat="1" ht="12.75" x14ac:dyDescent="0.2">
      <c r="A237" s="459" t="s">
        <v>441</v>
      </c>
      <c r="B237" s="141" t="s">
        <v>395</v>
      </c>
      <c r="C237" s="573"/>
      <c r="D237" s="289">
        <v>0</v>
      </c>
      <c r="E237" s="289">
        <v>0</v>
      </c>
      <c r="F237" s="289">
        <v>0</v>
      </c>
      <c r="G237" s="289">
        <v>0</v>
      </c>
      <c r="H237" s="289">
        <v>0</v>
      </c>
      <c r="I237" s="289">
        <v>0</v>
      </c>
      <c r="J237" s="289">
        <v>0</v>
      </c>
      <c r="K237" s="289">
        <v>0</v>
      </c>
      <c r="L237" s="289">
        <v>0</v>
      </c>
      <c r="M237" s="289">
        <v>0</v>
      </c>
      <c r="N237" s="289">
        <v>0</v>
      </c>
      <c r="O237" s="289">
        <v>0</v>
      </c>
      <c r="P237" s="289">
        <v>0</v>
      </c>
      <c r="Q237" s="277">
        <f t="shared" si="12"/>
        <v>0</v>
      </c>
      <c r="R237" s="277">
        <v>0</v>
      </c>
      <c r="S237" s="277">
        <f t="shared" si="14"/>
        <v>0</v>
      </c>
    </row>
    <row r="238" spans="1:19" s="286" customFormat="1" ht="12.75" x14ac:dyDescent="0.2">
      <c r="A238" s="459" t="s">
        <v>442</v>
      </c>
      <c r="B238" s="141" t="s">
        <v>395</v>
      </c>
      <c r="C238" s="573"/>
      <c r="D238" s="289">
        <v>0</v>
      </c>
      <c r="E238" s="289">
        <v>0</v>
      </c>
      <c r="F238" s="289">
        <v>0</v>
      </c>
      <c r="G238" s="289">
        <v>0</v>
      </c>
      <c r="H238" s="289">
        <v>0</v>
      </c>
      <c r="I238" s="289">
        <v>0</v>
      </c>
      <c r="J238" s="289">
        <v>0</v>
      </c>
      <c r="K238" s="289">
        <v>0</v>
      </c>
      <c r="L238" s="289">
        <v>0</v>
      </c>
      <c r="M238" s="289">
        <v>0</v>
      </c>
      <c r="N238" s="289">
        <v>0</v>
      </c>
      <c r="O238" s="289">
        <v>0</v>
      </c>
      <c r="P238" s="289">
        <v>0</v>
      </c>
      <c r="Q238" s="277">
        <f t="shared" si="12"/>
        <v>0</v>
      </c>
      <c r="R238" s="277">
        <v>0</v>
      </c>
      <c r="S238" s="277">
        <f t="shared" si="14"/>
        <v>0</v>
      </c>
    </row>
    <row r="239" spans="1:19" s="286" customFormat="1" ht="12.75" x14ac:dyDescent="0.2">
      <c r="A239" s="459" t="s">
        <v>443</v>
      </c>
      <c r="B239" s="141" t="s">
        <v>395</v>
      </c>
      <c r="C239" s="573"/>
      <c r="D239" s="289">
        <v>0</v>
      </c>
      <c r="E239" s="289">
        <v>0</v>
      </c>
      <c r="F239" s="289">
        <v>0</v>
      </c>
      <c r="G239" s="289">
        <v>0</v>
      </c>
      <c r="H239" s="289">
        <v>0</v>
      </c>
      <c r="I239" s="289">
        <v>0</v>
      </c>
      <c r="J239" s="289">
        <v>0</v>
      </c>
      <c r="K239" s="289">
        <v>0</v>
      </c>
      <c r="L239" s="289">
        <v>0</v>
      </c>
      <c r="M239" s="289">
        <v>0</v>
      </c>
      <c r="N239" s="289">
        <v>0</v>
      </c>
      <c r="O239" s="289">
        <v>0</v>
      </c>
      <c r="P239" s="289">
        <v>0</v>
      </c>
      <c r="Q239" s="277">
        <f t="shared" si="12"/>
        <v>0</v>
      </c>
      <c r="R239" s="277">
        <v>0</v>
      </c>
      <c r="S239" s="277">
        <f t="shared" si="14"/>
        <v>0</v>
      </c>
    </row>
    <row r="240" spans="1:19" s="286" customFormat="1" ht="12.75" x14ac:dyDescent="0.2">
      <c r="A240" s="459" t="s">
        <v>444</v>
      </c>
      <c r="B240" s="141" t="s">
        <v>395</v>
      </c>
      <c r="C240" s="573"/>
      <c r="D240" s="289">
        <v>0</v>
      </c>
      <c r="E240" s="289">
        <v>0</v>
      </c>
      <c r="F240" s="289">
        <v>0</v>
      </c>
      <c r="G240" s="289">
        <v>0</v>
      </c>
      <c r="H240" s="289">
        <v>0</v>
      </c>
      <c r="I240" s="289">
        <v>0</v>
      </c>
      <c r="J240" s="289">
        <v>0</v>
      </c>
      <c r="K240" s="289">
        <v>0</v>
      </c>
      <c r="L240" s="289">
        <v>0</v>
      </c>
      <c r="M240" s="289">
        <v>0</v>
      </c>
      <c r="N240" s="289">
        <v>0</v>
      </c>
      <c r="O240" s="289">
        <v>0</v>
      </c>
      <c r="P240" s="289">
        <v>0</v>
      </c>
      <c r="Q240" s="277">
        <f t="shared" si="12"/>
        <v>0</v>
      </c>
      <c r="R240" s="277">
        <v>0</v>
      </c>
      <c r="S240" s="277">
        <f t="shared" si="14"/>
        <v>0</v>
      </c>
    </row>
    <row r="241" spans="1:19" s="286" customFormat="1" ht="12.75" x14ac:dyDescent="0.2">
      <c r="A241" s="459" t="s">
        <v>445</v>
      </c>
      <c r="B241" s="141" t="s">
        <v>395</v>
      </c>
      <c r="C241" s="573"/>
      <c r="D241" s="289">
        <v>0</v>
      </c>
      <c r="E241" s="289">
        <v>0</v>
      </c>
      <c r="F241" s="289">
        <v>0</v>
      </c>
      <c r="G241" s="289">
        <v>0</v>
      </c>
      <c r="H241" s="289">
        <v>0</v>
      </c>
      <c r="I241" s="289">
        <v>0</v>
      </c>
      <c r="J241" s="289">
        <v>0</v>
      </c>
      <c r="K241" s="289">
        <v>0</v>
      </c>
      <c r="L241" s="289">
        <v>0</v>
      </c>
      <c r="M241" s="289">
        <v>0</v>
      </c>
      <c r="N241" s="289">
        <v>0</v>
      </c>
      <c r="O241" s="289">
        <v>0</v>
      </c>
      <c r="P241" s="289">
        <v>0</v>
      </c>
      <c r="Q241" s="277">
        <f t="shared" si="12"/>
        <v>0</v>
      </c>
      <c r="R241" s="277">
        <v>0</v>
      </c>
      <c r="S241" s="277">
        <f t="shared" si="14"/>
        <v>0</v>
      </c>
    </row>
    <row r="242" spans="1:19" s="286" customFormat="1" ht="12.75" x14ac:dyDescent="0.2">
      <c r="A242" s="459" t="s">
        <v>446</v>
      </c>
      <c r="B242" s="141" t="s">
        <v>395</v>
      </c>
      <c r="C242" s="573"/>
      <c r="D242" s="289">
        <v>0</v>
      </c>
      <c r="E242" s="289">
        <v>0</v>
      </c>
      <c r="F242" s="289">
        <v>0</v>
      </c>
      <c r="G242" s="289">
        <v>0</v>
      </c>
      <c r="H242" s="289">
        <v>0</v>
      </c>
      <c r="I242" s="289">
        <v>0</v>
      </c>
      <c r="J242" s="289">
        <v>0</v>
      </c>
      <c r="K242" s="289">
        <v>0</v>
      </c>
      <c r="L242" s="289">
        <v>0</v>
      </c>
      <c r="M242" s="289">
        <v>0</v>
      </c>
      <c r="N242" s="289">
        <v>0</v>
      </c>
      <c r="O242" s="289">
        <v>0</v>
      </c>
      <c r="P242" s="289">
        <v>0</v>
      </c>
      <c r="Q242" s="277">
        <f t="shared" si="12"/>
        <v>0</v>
      </c>
      <c r="R242" s="277">
        <v>0</v>
      </c>
      <c r="S242" s="277">
        <f t="shared" si="14"/>
        <v>0</v>
      </c>
    </row>
    <row r="243" spans="1:19" s="286" customFormat="1" ht="12.75" x14ac:dyDescent="0.2">
      <c r="A243" s="459" t="s">
        <v>447</v>
      </c>
      <c r="B243" s="141" t="s">
        <v>395</v>
      </c>
      <c r="C243" s="573"/>
      <c r="D243" s="289">
        <v>0</v>
      </c>
      <c r="E243" s="289">
        <v>0</v>
      </c>
      <c r="F243" s="289">
        <v>0</v>
      </c>
      <c r="G243" s="289">
        <v>0</v>
      </c>
      <c r="H243" s="289">
        <v>0</v>
      </c>
      <c r="I243" s="289">
        <v>0</v>
      </c>
      <c r="J243" s="289">
        <v>0</v>
      </c>
      <c r="K243" s="289">
        <v>0</v>
      </c>
      <c r="L243" s="289">
        <v>0</v>
      </c>
      <c r="M243" s="289">
        <v>0</v>
      </c>
      <c r="N243" s="289">
        <v>0</v>
      </c>
      <c r="O243" s="289">
        <v>0</v>
      </c>
      <c r="P243" s="289">
        <v>0</v>
      </c>
      <c r="Q243" s="277">
        <f t="shared" si="12"/>
        <v>0</v>
      </c>
      <c r="R243" s="277">
        <v>0</v>
      </c>
      <c r="S243" s="277">
        <f t="shared" si="14"/>
        <v>0</v>
      </c>
    </row>
    <row r="244" spans="1:19" s="286" customFormat="1" ht="12.75" x14ac:dyDescent="0.2">
      <c r="A244" s="459" t="s">
        <v>448</v>
      </c>
      <c r="B244" s="141" t="s">
        <v>395</v>
      </c>
      <c r="C244" s="573"/>
      <c r="D244" s="289">
        <v>0</v>
      </c>
      <c r="E244" s="289">
        <v>0</v>
      </c>
      <c r="F244" s="289">
        <v>0</v>
      </c>
      <c r="G244" s="289">
        <v>0</v>
      </c>
      <c r="H244" s="289">
        <v>0</v>
      </c>
      <c r="I244" s="289">
        <v>0</v>
      </c>
      <c r="J244" s="289">
        <v>0</v>
      </c>
      <c r="K244" s="289">
        <v>0</v>
      </c>
      <c r="L244" s="289">
        <v>0</v>
      </c>
      <c r="M244" s="289">
        <v>0</v>
      </c>
      <c r="N244" s="289">
        <v>0</v>
      </c>
      <c r="O244" s="289">
        <v>0</v>
      </c>
      <c r="P244" s="289">
        <v>0</v>
      </c>
      <c r="Q244" s="277">
        <f t="shared" si="12"/>
        <v>0</v>
      </c>
      <c r="R244" s="277">
        <v>0</v>
      </c>
      <c r="S244" s="277">
        <f t="shared" si="14"/>
        <v>0</v>
      </c>
    </row>
    <row r="245" spans="1:19" s="286" customFormat="1" ht="12.75" x14ac:dyDescent="0.2">
      <c r="A245" s="459" t="s">
        <v>449</v>
      </c>
      <c r="B245" s="141" t="s">
        <v>395</v>
      </c>
      <c r="C245" s="573"/>
      <c r="D245" s="289">
        <v>0</v>
      </c>
      <c r="E245" s="289">
        <v>0</v>
      </c>
      <c r="F245" s="289">
        <v>0</v>
      </c>
      <c r="G245" s="289">
        <v>0</v>
      </c>
      <c r="H245" s="289">
        <v>0</v>
      </c>
      <c r="I245" s="289">
        <v>0</v>
      </c>
      <c r="J245" s="289">
        <v>0</v>
      </c>
      <c r="K245" s="289">
        <v>0</v>
      </c>
      <c r="L245" s="289">
        <v>0</v>
      </c>
      <c r="M245" s="289">
        <v>0</v>
      </c>
      <c r="N245" s="289">
        <v>0</v>
      </c>
      <c r="O245" s="289">
        <v>0</v>
      </c>
      <c r="P245" s="289">
        <v>0</v>
      </c>
      <c r="Q245" s="277">
        <f t="shared" si="12"/>
        <v>0</v>
      </c>
      <c r="R245" s="277">
        <v>0</v>
      </c>
      <c r="S245" s="277">
        <f t="shared" si="14"/>
        <v>0</v>
      </c>
    </row>
    <row r="246" spans="1:19" s="286" customFormat="1" ht="12.75" x14ac:dyDescent="0.2">
      <c r="A246" s="459" t="s">
        <v>450</v>
      </c>
      <c r="B246" s="141" t="s">
        <v>395</v>
      </c>
      <c r="C246" s="573"/>
      <c r="D246" s="289">
        <v>0</v>
      </c>
      <c r="E246" s="289">
        <v>0</v>
      </c>
      <c r="F246" s="289">
        <v>0</v>
      </c>
      <c r="G246" s="289">
        <v>0</v>
      </c>
      <c r="H246" s="289">
        <v>0</v>
      </c>
      <c r="I246" s="289">
        <v>0</v>
      </c>
      <c r="J246" s="289">
        <v>0</v>
      </c>
      <c r="K246" s="289">
        <v>0</v>
      </c>
      <c r="L246" s="289">
        <v>0</v>
      </c>
      <c r="M246" s="289">
        <v>0</v>
      </c>
      <c r="N246" s="289">
        <v>0</v>
      </c>
      <c r="O246" s="289">
        <v>0</v>
      </c>
      <c r="P246" s="289">
        <v>0</v>
      </c>
      <c r="Q246" s="277">
        <f t="shared" si="12"/>
        <v>0</v>
      </c>
      <c r="R246" s="277">
        <v>0</v>
      </c>
      <c r="S246" s="277">
        <f t="shared" si="14"/>
        <v>0</v>
      </c>
    </row>
    <row r="247" spans="1:19" s="286" customFormat="1" ht="12.75" x14ac:dyDescent="0.2">
      <c r="A247" s="459" t="s">
        <v>451</v>
      </c>
      <c r="B247" s="141" t="s">
        <v>395</v>
      </c>
      <c r="C247" s="573"/>
      <c r="D247" s="289">
        <v>0</v>
      </c>
      <c r="E247" s="289">
        <v>0</v>
      </c>
      <c r="F247" s="289">
        <v>0</v>
      </c>
      <c r="G247" s="289">
        <v>0</v>
      </c>
      <c r="H247" s="289">
        <v>0</v>
      </c>
      <c r="I247" s="289">
        <v>0</v>
      </c>
      <c r="J247" s="289">
        <v>0</v>
      </c>
      <c r="K247" s="289">
        <v>0</v>
      </c>
      <c r="L247" s="289">
        <v>0</v>
      </c>
      <c r="M247" s="289">
        <v>0</v>
      </c>
      <c r="N247" s="289">
        <v>0</v>
      </c>
      <c r="O247" s="289">
        <v>0</v>
      </c>
      <c r="P247" s="289">
        <v>0</v>
      </c>
      <c r="Q247" s="277">
        <f t="shared" si="12"/>
        <v>0</v>
      </c>
      <c r="R247" s="277">
        <v>0</v>
      </c>
      <c r="S247" s="277">
        <f t="shared" si="14"/>
        <v>0</v>
      </c>
    </row>
    <row r="248" spans="1:19" s="286" customFormat="1" ht="12.75" x14ac:dyDescent="0.2">
      <c r="A248" s="459" t="s">
        <v>452</v>
      </c>
      <c r="B248" s="141" t="s">
        <v>395</v>
      </c>
      <c r="C248" s="573"/>
      <c r="D248" s="289">
        <v>0</v>
      </c>
      <c r="E248" s="289">
        <v>0</v>
      </c>
      <c r="F248" s="289">
        <v>0</v>
      </c>
      <c r="G248" s="289">
        <v>0</v>
      </c>
      <c r="H248" s="289">
        <v>0</v>
      </c>
      <c r="I248" s="289">
        <v>0</v>
      </c>
      <c r="J248" s="289">
        <v>0</v>
      </c>
      <c r="K248" s="289">
        <v>0</v>
      </c>
      <c r="L248" s="289">
        <v>0</v>
      </c>
      <c r="M248" s="289">
        <v>0</v>
      </c>
      <c r="N248" s="289">
        <v>0</v>
      </c>
      <c r="O248" s="289">
        <v>0</v>
      </c>
      <c r="P248" s="289">
        <v>0</v>
      </c>
      <c r="Q248" s="277">
        <f t="shared" si="12"/>
        <v>0</v>
      </c>
      <c r="R248" s="277">
        <v>0</v>
      </c>
      <c r="S248" s="277">
        <f t="shared" si="14"/>
        <v>0</v>
      </c>
    </row>
    <row r="249" spans="1:19" s="286" customFormat="1" ht="12.75" x14ac:dyDescent="0.2">
      <c r="A249" s="459" t="s">
        <v>453</v>
      </c>
      <c r="B249" s="141" t="s">
        <v>395</v>
      </c>
      <c r="C249" s="573"/>
      <c r="D249" s="289">
        <v>0</v>
      </c>
      <c r="E249" s="289">
        <v>0</v>
      </c>
      <c r="F249" s="289">
        <v>0</v>
      </c>
      <c r="G249" s="289">
        <v>0</v>
      </c>
      <c r="H249" s="289">
        <v>0</v>
      </c>
      <c r="I249" s="289">
        <v>0</v>
      </c>
      <c r="J249" s="289">
        <v>0</v>
      </c>
      <c r="K249" s="289">
        <v>0</v>
      </c>
      <c r="L249" s="289">
        <v>0</v>
      </c>
      <c r="M249" s="289">
        <v>0</v>
      </c>
      <c r="N249" s="289">
        <v>0</v>
      </c>
      <c r="O249" s="289">
        <v>0</v>
      </c>
      <c r="P249" s="289">
        <v>0</v>
      </c>
      <c r="Q249" s="277">
        <f t="shared" si="12"/>
        <v>0</v>
      </c>
      <c r="R249" s="277">
        <v>0</v>
      </c>
      <c r="S249" s="277">
        <f t="shared" si="14"/>
        <v>0</v>
      </c>
    </row>
    <row r="250" spans="1:19" s="286" customFormat="1" ht="12.75" x14ac:dyDescent="0.2">
      <c r="A250" s="459" t="s">
        <v>454</v>
      </c>
      <c r="B250" s="141" t="s">
        <v>395</v>
      </c>
      <c r="C250" s="573"/>
      <c r="D250" s="289">
        <v>0</v>
      </c>
      <c r="E250" s="289">
        <v>0</v>
      </c>
      <c r="F250" s="289">
        <v>0</v>
      </c>
      <c r="G250" s="289">
        <v>0</v>
      </c>
      <c r="H250" s="289">
        <v>0</v>
      </c>
      <c r="I250" s="289">
        <v>0</v>
      </c>
      <c r="J250" s="289">
        <v>0</v>
      </c>
      <c r="K250" s="289">
        <v>0</v>
      </c>
      <c r="L250" s="289">
        <v>0</v>
      </c>
      <c r="M250" s="289">
        <v>0</v>
      </c>
      <c r="N250" s="289">
        <v>0</v>
      </c>
      <c r="O250" s="289">
        <v>0</v>
      </c>
      <c r="P250" s="289">
        <v>0</v>
      </c>
      <c r="Q250" s="277">
        <f t="shared" si="12"/>
        <v>0</v>
      </c>
      <c r="R250" s="277">
        <v>0</v>
      </c>
      <c r="S250" s="277">
        <f t="shared" si="14"/>
        <v>0</v>
      </c>
    </row>
    <row r="251" spans="1:19" s="286" customFormat="1" ht="12.75" x14ac:dyDescent="0.2">
      <c r="A251" s="459" t="s">
        <v>455</v>
      </c>
      <c r="B251" s="141" t="s">
        <v>395</v>
      </c>
      <c r="C251" s="573"/>
      <c r="D251" s="289">
        <v>0</v>
      </c>
      <c r="E251" s="289">
        <v>0</v>
      </c>
      <c r="F251" s="289">
        <v>0</v>
      </c>
      <c r="G251" s="289">
        <v>0</v>
      </c>
      <c r="H251" s="289">
        <v>0</v>
      </c>
      <c r="I251" s="289">
        <v>0</v>
      </c>
      <c r="J251" s="289">
        <v>0</v>
      </c>
      <c r="K251" s="289">
        <v>0</v>
      </c>
      <c r="L251" s="289">
        <v>0</v>
      </c>
      <c r="M251" s="289">
        <v>0</v>
      </c>
      <c r="N251" s="289">
        <v>0</v>
      </c>
      <c r="O251" s="289">
        <v>0</v>
      </c>
      <c r="P251" s="289">
        <v>0</v>
      </c>
      <c r="Q251" s="277">
        <f t="shared" si="12"/>
        <v>0</v>
      </c>
      <c r="R251" s="277">
        <v>0</v>
      </c>
      <c r="S251" s="277">
        <f t="shared" si="14"/>
        <v>0</v>
      </c>
    </row>
    <row r="252" spans="1:19" s="286" customFormat="1" ht="12.75" x14ac:dyDescent="0.2">
      <c r="A252" s="459" t="s">
        <v>456</v>
      </c>
      <c r="B252" s="141" t="s">
        <v>395</v>
      </c>
      <c r="C252" s="573"/>
      <c r="D252" s="289">
        <v>0</v>
      </c>
      <c r="E252" s="289">
        <v>0</v>
      </c>
      <c r="F252" s="289">
        <v>0</v>
      </c>
      <c r="G252" s="289">
        <v>0</v>
      </c>
      <c r="H252" s="289">
        <v>0</v>
      </c>
      <c r="I252" s="289">
        <v>0</v>
      </c>
      <c r="J252" s="289">
        <v>0</v>
      </c>
      <c r="K252" s="289">
        <v>0</v>
      </c>
      <c r="L252" s="289">
        <v>0</v>
      </c>
      <c r="M252" s="289">
        <v>0</v>
      </c>
      <c r="N252" s="289">
        <v>0</v>
      </c>
      <c r="O252" s="289">
        <v>0</v>
      </c>
      <c r="P252" s="289">
        <v>0</v>
      </c>
      <c r="Q252" s="277">
        <f t="shared" si="12"/>
        <v>0</v>
      </c>
      <c r="R252" s="277">
        <v>0</v>
      </c>
      <c r="S252" s="277">
        <f t="shared" si="14"/>
        <v>0</v>
      </c>
    </row>
    <row r="253" spans="1:19" s="286" customFormat="1" ht="12.75" x14ac:dyDescent="0.2">
      <c r="A253" s="459" t="s">
        <v>457</v>
      </c>
      <c r="B253" s="141" t="s">
        <v>395</v>
      </c>
      <c r="C253" s="573"/>
      <c r="D253" s="289">
        <v>0</v>
      </c>
      <c r="E253" s="289">
        <v>0</v>
      </c>
      <c r="F253" s="289">
        <v>0</v>
      </c>
      <c r="G253" s="289">
        <v>0</v>
      </c>
      <c r="H253" s="289">
        <v>0</v>
      </c>
      <c r="I253" s="289">
        <v>0</v>
      </c>
      <c r="J253" s="289">
        <v>0</v>
      </c>
      <c r="K253" s="289">
        <v>0</v>
      </c>
      <c r="L253" s="289">
        <v>0</v>
      </c>
      <c r="M253" s="289">
        <v>0</v>
      </c>
      <c r="N253" s="289">
        <v>0</v>
      </c>
      <c r="O253" s="289">
        <v>0</v>
      </c>
      <c r="P253" s="289">
        <v>0</v>
      </c>
      <c r="Q253" s="277">
        <f t="shared" si="12"/>
        <v>0</v>
      </c>
      <c r="R253" s="277">
        <v>0</v>
      </c>
      <c r="S253" s="277">
        <f t="shared" si="14"/>
        <v>0</v>
      </c>
    </row>
    <row r="254" spans="1:19" s="286" customFormat="1" ht="12.75" x14ac:dyDescent="0.2">
      <c r="A254" s="459" t="s">
        <v>458</v>
      </c>
      <c r="B254" s="141" t="s">
        <v>395</v>
      </c>
      <c r="C254" s="573"/>
      <c r="D254" s="289">
        <v>0</v>
      </c>
      <c r="E254" s="289">
        <v>0</v>
      </c>
      <c r="F254" s="289">
        <v>0</v>
      </c>
      <c r="G254" s="289">
        <v>0</v>
      </c>
      <c r="H254" s="289">
        <v>0</v>
      </c>
      <c r="I254" s="289">
        <v>0</v>
      </c>
      <c r="J254" s="289">
        <v>0</v>
      </c>
      <c r="K254" s="289">
        <v>0</v>
      </c>
      <c r="L254" s="289">
        <v>0</v>
      </c>
      <c r="M254" s="289">
        <v>0</v>
      </c>
      <c r="N254" s="289">
        <v>0</v>
      </c>
      <c r="O254" s="289">
        <v>0</v>
      </c>
      <c r="P254" s="289">
        <v>0</v>
      </c>
      <c r="Q254" s="277">
        <f t="shared" si="12"/>
        <v>0</v>
      </c>
      <c r="R254" s="277">
        <v>0</v>
      </c>
      <c r="S254" s="277">
        <f t="shared" si="14"/>
        <v>0</v>
      </c>
    </row>
    <row r="255" spans="1:19" s="286" customFormat="1" ht="12.75" x14ac:dyDescent="0.2">
      <c r="A255" s="459" t="s">
        <v>459</v>
      </c>
      <c r="B255" s="141" t="s">
        <v>395</v>
      </c>
      <c r="C255" s="573"/>
      <c r="D255" s="289">
        <v>0</v>
      </c>
      <c r="E255" s="289">
        <v>0</v>
      </c>
      <c r="F255" s="289">
        <v>0</v>
      </c>
      <c r="G255" s="289">
        <v>0</v>
      </c>
      <c r="H255" s="289">
        <v>0</v>
      </c>
      <c r="I255" s="289">
        <v>0</v>
      </c>
      <c r="J255" s="289">
        <v>0</v>
      </c>
      <c r="K255" s="289">
        <v>0</v>
      </c>
      <c r="L255" s="289">
        <v>0</v>
      </c>
      <c r="M255" s="289">
        <v>0</v>
      </c>
      <c r="N255" s="289">
        <v>0</v>
      </c>
      <c r="O255" s="289">
        <v>0</v>
      </c>
      <c r="P255" s="289">
        <v>0</v>
      </c>
      <c r="Q255" s="277">
        <f t="shared" si="12"/>
        <v>0</v>
      </c>
      <c r="R255" s="277">
        <v>0</v>
      </c>
      <c r="S255" s="277">
        <f t="shared" si="14"/>
        <v>0</v>
      </c>
    </row>
    <row r="256" spans="1:19" s="286" customFormat="1" ht="12.75" x14ac:dyDescent="0.2">
      <c r="A256" s="459" t="s">
        <v>460</v>
      </c>
      <c r="B256" s="141" t="s">
        <v>395</v>
      </c>
      <c r="C256" s="573"/>
      <c r="D256" s="289">
        <v>0</v>
      </c>
      <c r="E256" s="289">
        <v>0</v>
      </c>
      <c r="F256" s="289">
        <v>0</v>
      </c>
      <c r="G256" s="289">
        <v>0</v>
      </c>
      <c r="H256" s="289">
        <v>0</v>
      </c>
      <c r="I256" s="289">
        <v>0</v>
      </c>
      <c r="J256" s="289">
        <v>0</v>
      </c>
      <c r="K256" s="289">
        <v>0</v>
      </c>
      <c r="L256" s="289">
        <v>0</v>
      </c>
      <c r="M256" s="289">
        <v>0</v>
      </c>
      <c r="N256" s="289">
        <v>0</v>
      </c>
      <c r="O256" s="289">
        <v>0</v>
      </c>
      <c r="P256" s="289">
        <v>0</v>
      </c>
      <c r="Q256" s="277">
        <f t="shared" si="12"/>
        <v>0</v>
      </c>
      <c r="R256" s="277">
        <v>0</v>
      </c>
      <c r="S256" s="277">
        <f t="shared" si="14"/>
        <v>0</v>
      </c>
    </row>
    <row r="257" spans="1:19" s="286" customFormat="1" ht="12.75" x14ac:dyDescent="0.2">
      <c r="A257" s="459" t="s">
        <v>461</v>
      </c>
      <c r="B257" s="141" t="s">
        <v>395</v>
      </c>
      <c r="C257" s="573"/>
      <c r="D257" s="289">
        <v>0</v>
      </c>
      <c r="E257" s="289">
        <v>0</v>
      </c>
      <c r="F257" s="289">
        <v>0</v>
      </c>
      <c r="G257" s="289">
        <v>0</v>
      </c>
      <c r="H257" s="289">
        <v>0</v>
      </c>
      <c r="I257" s="289">
        <v>0</v>
      </c>
      <c r="J257" s="289">
        <v>0</v>
      </c>
      <c r="K257" s="289">
        <v>0</v>
      </c>
      <c r="L257" s="289">
        <v>0</v>
      </c>
      <c r="M257" s="289">
        <v>0</v>
      </c>
      <c r="N257" s="289">
        <v>0</v>
      </c>
      <c r="O257" s="289">
        <v>0</v>
      </c>
      <c r="P257" s="289">
        <v>0</v>
      </c>
      <c r="Q257" s="277">
        <f t="shared" si="12"/>
        <v>0</v>
      </c>
      <c r="R257" s="277">
        <v>0</v>
      </c>
      <c r="S257" s="277">
        <f t="shared" si="14"/>
        <v>0</v>
      </c>
    </row>
    <row r="258" spans="1:19" s="286" customFormat="1" ht="12.75" x14ac:dyDescent="0.2">
      <c r="A258" s="459" t="s">
        <v>462</v>
      </c>
      <c r="B258" s="141" t="s">
        <v>395</v>
      </c>
      <c r="C258" s="573"/>
      <c r="D258" s="289">
        <v>0</v>
      </c>
      <c r="E258" s="289">
        <v>0</v>
      </c>
      <c r="F258" s="289">
        <v>0</v>
      </c>
      <c r="G258" s="289">
        <v>0</v>
      </c>
      <c r="H258" s="289">
        <v>0</v>
      </c>
      <c r="I258" s="289">
        <v>0</v>
      </c>
      <c r="J258" s="289">
        <v>0</v>
      </c>
      <c r="K258" s="289">
        <v>0</v>
      </c>
      <c r="L258" s="289">
        <v>0</v>
      </c>
      <c r="M258" s="289">
        <v>0</v>
      </c>
      <c r="N258" s="289">
        <v>0</v>
      </c>
      <c r="O258" s="289">
        <v>0</v>
      </c>
      <c r="P258" s="289">
        <v>0</v>
      </c>
      <c r="Q258" s="277">
        <f t="shared" si="12"/>
        <v>0</v>
      </c>
      <c r="R258" s="277">
        <v>0</v>
      </c>
      <c r="S258" s="277">
        <f t="shared" si="14"/>
        <v>0</v>
      </c>
    </row>
    <row r="259" spans="1:19" s="286" customFormat="1" ht="12.75" x14ac:dyDescent="0.2">
      <c r="A259" s="459" t="s">
        <v>463</v>
      </c>
      <c r="B259" s="141" t="s">
        <v>395</v>
      </c>
      <c r="C259" s="573"/>
      <c r="D259" s="289">
        <v>0</v>
      </c>
      <c r="E259" s="289">
        <v>0</v>
      </c>
      <c r="F259" s="289">
        <v>0</v>
      </c>
      <c r="G259" s="289">
        <v>0</v>
      </c>
      <c r="H259" s="289">
        <v>0</v>
      </c>
      <c r="I259" s="289">
        <v>0</v>
      </c>
      <c r="J259" s="289">
        <v>0</v>
      </c>
      <c r="K259" s="289">
        <v>0</v>
      </c>
      <c r="L259" s="289">
        <v>0</v>
      </c>
      <c r="M259" s="289">
        <v>0</v>
      </c>
      <c r="N259" s="289">
        <v>0</v>
      </c>
      <c r="O259" s="289">
        <v>0</v>
      </c>
      <c r="P259" s="289">
        <v>0</v>
      </c>
      <c r="Q259" s="277">
        <f t="shared" si="12"/>
        <v>0</v>
      </c>
      <c r="R259" s="277">
        <v>0</v>
      </c>
      <c r="S259" s="277">
        <f t="shared" si="14"/>
        <v>0</v>
      </c>
    </row>
    <row r="260" spans="1:19" s="286" customFormat="1" ht="12.75" x14ac:dyDescent="0.2">
      <c r="A260" s="459" t="s">
        <v>464</v>
      </c>
      <c r="B260" s="141" t="s">
        <v>395</v>
      </c>
      <c r="C260" s="573"/>
      <c r="D260" s="289">
        <v>0</v>
      </c>
      <c r="E260" s="289">
        <v>0</v>
      </c>
      <c r="F260" s="289">
        <v>0</v>
      </c>
      <c r="G260" s="289">
        <v>0</v>
      </c>
      <c r="H260" s="289">
        <v>0</v>
      </c>
      <c r="I260" s="289">
        <v>0</v>
      </c>
      <c r="J260" s="289">
        <v>0</v>
      </c>
      <c r="K260" s="289">
        <v>0</v>
      </c>
      <c r="L260" s="289">
        <v>0</v>
      </c>
      <c r="M260" s="289">
        <v>0</v>
      </c>
      <c r="N260" s="289">
        <v>0</v>
      </c>
      <c r="O260" s="289">
        <v>0</v>
      </c>
      <c r="P260" s="289">
        <v>0</v>
      </c>
      <c r="Q260" s="277">
        <f t="shared" si="12"/>
        <v>0</v>
      </c>
      <c r="R260" s="277">
        <v>0</v>
      </c>
      <c r="S260" s="277">
        <f t="shared" si="14"/>
        <v>0</v>
      </c>
    </row>
    <row r="261" spans="1:19" s="286" customFormat="1" ht="12.75" x14ac:dyDescent="0.2">
      <c r="A261" s="459" t="s">
        <v>465</v>
      </c>
      <c r="B261" s="141" t="s">
        <v>395</v>
      </c>
      <c r="C261" s="573"/>
      <c r="D261" s="289">
        <v>0</v>
      </c>
      <c r="E261" s="289">
        <v>0</v>
      </c>
      <c r="F261" s="289">
        <v>0</v>
      </c>
      <c r="G261" s="289">
        <v>0</v>
      </c>
      <c r="H261" s="289">
        <v>0</v>
      </c>
      <c r="I261" s="289">
        <v>0</v>
      </c>
      <c r="J261" s="289">
        <v>0</v>
      </c>
      <c r="K261" s="289">
        <v>0</v>
      </c>
      <c r="L261" s="289">
        <v>0</v>
      </c>
      <c r="M261" s="289">
        <v>0</v>
      </c>
      <c r="N261" s="289">
        <v>0</v>
      </c>
      <c r="O261" s="289">
        <v>0</v>
      </c>
      <c r="P261" s="289">
        <v>0</v>
      </c>
      <c r="Q261" s="277">
        <f t="shared" si="12"/>
        <v>0</v>
      </c>
      <c r="R261" s="277">
        <v>0</v>
      </c>
      <c r="S261" s="277">
        <f t="shared" si="14"/>
        <v>0</v>
      </c>
    </row>
    <row r="262" spans="1:19" s="286" customFormat="1" ht="12.75" x14ac:dyDescent="0.2">
      <c r="A262" s="459" t="s">
        <v>466</v>
      </c>
      <c r="B262" s="141" t="s">
        <v>395</v>
      </c>
      <c r="C262" s="573"/>
      <c r="D262" s="289">
        <v>0</v>
      </c>
      <c r="E262" s="289">
        <v>0</v>
      </c>
      <c r="F262" s="289">
        <v>0</v>
      </c>
      <c r="G262" s="289">
        <v>0</v>
      </c>
      <c r="H262" s="289">
        <v>0</v>
      </c>
      <c r="I262" s="289">
        <v>0</v>
      </c>
      <c r="J262" s="289">
        <v>0</v>
      </c>
      <c r="K262" s="289">
        <v>0</v>
      </c>
      <c r="L262" s="289">
        <v>0</v>
      </c>
      <c r="M262" s="289">
        <v>0</v>
      </c>
      <c r="N262" s="289">
        <v>0</v>
      </c>
      <c r="O262" s="289">
        <v>0</v>
      </c>
      <c r="P262" s="289">
        <v>0</v>
      </c>
      <c r="Q262" s="277">
        <f t="shared" si="12"/>
        <v>0</v>
      </c>
      <c r="R262" s="277">
        <v>0</v>
      </c>
      <c r="S262" s="277">
        <f t="shared" si="14"/>
        <v>0</v>
      </c>
    </row>
    <row r="263" spans="1:19" s="286" customFormat="1" ht="12.75" x14ac:dyDescent="0.2">
      <c r="A263" s="459" t="s">
        <v>467</v>
      </c>
      <c r="B263" s="141" t="s">
        <v>395</v>
      </c>
      <c r="C263" s="573"/>
      <c r="D263" s="289">
        <v>0</v>
      </c>
      <c r="E263" s="289">
        <v>0</v>
      </c>
      <c r="F263" s="289">
        <v>0</v>
      </c>
      <c r="G263" s="289">
        <v>0</v>
      </c>
      <c r="H263" s="289">
        <v>0</v>
      </c>
      <c r="I263" s="289">
        <v>0</v>
      </c>
      <c r="J263" s="289">
        <v>0</v>
      </c>
      <c r="K263" s="289">
        <v>0</v>
      </c>
      <c r="L263" s="289">
        <v>0</v>
      </c>
      <c r="M263" s="289">
        <v>0</v>
      </c>
      <c r="N263" s="289">
        <v>0</v>
      </c>
      <c r="O263" s="289">
        <v>0</v>
      </c>
      <c r="P263" s="289">
        <v>0</v>
      </c>
      <c r="Q263" s="277">
        <f t="shared" si="12"/>
        <v>0</v>
      </c>
      <c r="R263" s="277">
        <v>0</v>
      </c>
      <c r="S263" s="277">
        <f t="shared" si="14"/>
        <v>0</v>
      </c>
    </row>
    <row r="264" spans="1:19" s="286" customFormat="1" ht="12.75" x14ac:dyDescent="0.2">
      <c r="A264" s="459" t="s">
        <v>160</v>
      </c>
      <c r="B264" s="141" t="s">
        <v>395</v>
      </c>
      <c r="C264" s="573"/>
      <c r="D264" s="289">
        <v>0</v>
      </c>
      <c r="E264" s="289">
        <v>0</v>
      </c>
      <c r="F264" s="289">
        <v>0</v>
      </c>
      <c r="G264" s="289">
        <v>0</v>
      </c>
      <c r="H264" s="289">
        <v>0</v>
      </c>
      <c r="I264" s="289">
        <v>0</v>
      </c>
      <c r="J264" s="289">
        <v>0</v>
      </c>
      <c r="K264" s="289">
        <v>0</v>
      </c>
      <c r="L264" s="289">
        <v>0</v>
      </c>
      <c r="M264" s="289">
        <v>0</v>
      </c>
      <c r="N264" s="289">
        <v>0</v>
      </c>
      <c r="O264" s="289">
        <v>0</v>
      </c>
      <c r="P264" s="289">
        <v>0</v>
      </c>
      <c r="Q264" s="277">
        <f t="shared" si="12"/>
        <v>0</v>
      </c>
      <c r="R264" s="277">
        <v>0</v>
      </c>
      <c r="S264" s="277">
        <f t="shared" si="14"/>
        <v>0</v>
      </c>
    </row>
    <row r="265" spans="1:19" s="286" customFormat="1" ht="12.75" x14ac:dyDescent="0.2">
      <c r="A265" s="459" t="s">
        <v>431</v>
      </c>
      <c r="B265" s="141" t="s">
        <v>395</v>
      </c>
      <c r="C265" s="573"/>
      <c r="D265" s="289">
        <v>0</v>
      </c>
      <c r="E265" s="289">
        <v>0</v>
      </c>
      <c r="F265" s="289">
        <v>0</v>
      </c>
      <c r="G265" s="289">
        <v>0</v>
      </c>
      <c r="H265" s="289">
        <v>0</v>
      </c>
      <c r="I265" s="289">
        <v>0</v>
      </c>
      <c r="J265" s="289">
        <v>0</v>
      </c>
      <c r="K265" s="289">
        <v>0</v>
      </c>
      <c r="L265" s="289">
        <v>0</v>
      </c>
      <c r="M265" s="289">
        <v>0</v>
      </c>
      <c r="N265" s="289">
        <v>0</v>
      </c>
      <c r="O265" s="289">
        <v>0</v>
      </c>
      <c r="P265" s="289">
        <v>0</v>
      </c>
      <c r="Q265" s="277">
        <f t="shared" si="12"/>
        <v>0</v>
      </c>
      <c r="R265" s="277">
        <v>0</v>
      </c>
      <c r="S265" s="277">
        <f t="shared" si="14"/>
        <v>0</v>
      </c>
    </row>
    <row r="266" spans="1:19" s="59" customFormat="1" ht="12" thickBot="1" x14ac:dyDescent="0.25">
      <c r="A266" s="72"/>
      <c r="B266" s="72"/>
      <c r="C266" s="574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70"/>
      <c r="R266" s="70"/>
      <c r="S266" s="72"/>
    </row>
    <row r="267" spans="1:19" s="59" customFormat="1" x14ac:dyDescent="0.2">
      <c r="A267" s="59" t="s">
        <v>130</v>
      </c>
      <c r="B267" s="46"/>
      <c r="C267" s="287"/>
      <c r="D267" s="75">
        <f t="shared" ref="D267:S267" si="15">SUM(D57:D265)</f>
        <v>0</v>
      </c>
      <c r="E267" s="75">
        <f t="shared" si="15"/>
        <v>0</v>
      </c>
      <c r="F267" s="75">
        <f t="shared" si="15"/>
        <v>0</v>
      </c>
      <c r="G267" s="75">
        <f t="shared" si="15"/>
        <v>0</v>
      </c>
      <c r="H267" s="75">
        <f t="shared" si="15"/>
        <v>0</v>
      </c>
      <c r="I267" s="75">
        <f t="shared" si="15"/>
        <v>0</v>
      </c>
      <c r="J267" s="75">
        <f t="shared" si="15"/>
        <v>0</v>
      </c>
      <c r="K267" s="75">
        <f t="shared" si="15"/>
        <v>0</v>
      </c>
      <c r="L267" s="75">
        <f t="shared" si="15"/>
        <v>0</v>
      </c>
      <c r="M267" s="75">
        <f t="shared" si="15"/>
        <v>0</v>
      </c>
      <c r="N267" s="75">
        <f t="shared" si="15"/>
        <v>0</v>
      </c>
      <c r="O267" s="75">
        <f t="shared" si="15"/>
        <v>0</v>
      </c>
      <c r="P267" s="75">
        <f t="shared" si="15"/>
        <v>0</v>
      </c>
      <c r="Q267" s="46">
        <f t="shared" si="15"/>
        <v>0</v>
      </c>
      <c r="R267" s="46">
        <f t="shared" si="15"/>
        <v>0</v>
      </c>
      <c r="S267" s="46">
        <f t="shared" si="15"/>
        <v>0</v>
      </c>
    </row>
    <row r="268" spans="1:19" s="59" customFormat="1" x14ac:dyDescent="0.2">
      <c r="A268" s="60" t="s">
        <v>354</v>
      </c>
      <c r="B268" s="46"/>
      <c r="C268" s="287"/>
      <c r="D268" s="75">
        <f t="shared" ref="D268:P268" si="16">D267+D54+D52</f>
        <v>0</v>
      </c>
      <c r="E268" s="75">
        <f t="shared" si="16"/>
        <v>0</v>
      </c>
      <c r="F268" s="75">
        <f t="shared" si="16"/>
        <v>0</v>
      </c>
      <c r="G268" s="75">
        <f t="shared" si="16"/>
        <v>0</v>
      </c>
      <c r="H268" s="75">
        <f t="shared" si="16"/>
        <v>0</v>
      </c>
      <c r="I268" s="75">
        <f t="shared" si="16"/>
        <v>0</v>
      </c>
      <c r="J268" s="75">
        <f t="shared" si="16"/>
        <v>0</v>
      </c>
      <c r="K268" s="75">
        <f t="shared" si="16"/>
        <v>0</v>
      </c>
      <c r="L268" s="75">
        <f t="shared" si="16"/>
        <v>0</v>
      </c>
      <c r="M268" s="75">
        <f t="shared" si="16"/>
        <v>0</v>
      </c>
      <c r="N268" s="75">
        <f t="shared" si="16"/>
        <v>0</v>
      </c>
      <c r="O268" s="75">
        <f t="shared" si="16"/>
        <v>0</v>
      </c>
      <c r="P268" s="75">
        <f t="shared" si="16"/>
        <v>0</v>
      </c>
      <c r="Q268" s="46">
        <f>SUM(D268:P268)</f>
        <v>0</v>
      </c>
      <c r="R268" s="46">
        <f>R267+R54+R52</f>
        <v>0</v>
      </c>
      <c r="S268" s="46">
        <f>S267+S54+S52</f>
        <v>0</v>
      </c>
    </row>
    <row r="269" spans="1:19" s="285" customFormat="1" x14ac:dyDescent="0.2">
      <c r="A269" s="289" t="s">
        <v>550</v>
      </c>
      <c r="B269" s="289"/>
      <c r="C269" s="579"/>
      <c r="D269" s="289">
        <v>0</v>
      </c>
      <c r="E269" s="289">
        <v>0</v>
      </c>
      <c r="F269" s="289">
        <v>0</v>
      </c>
      <c r="G269" s="289">
        <v>0</v>
      </c>
      <c r="H269" s="289">
        <v>0</v>
      </c>
      <c r="I269" s="289">
        <v>0</v>
      </c>
      <c r="J269" s="289">
        <v>0</v>
      </c>
      <c r="K269" s="289">
        <v>0</v>
      </c>
      <c r="L269" s="289">
        <v>0</v>
      </c>
      <c r="M269" s="289">
        <v>0</v>
      </c>
      <c r="N269" s="289">
        <v>0</v>
      </c>
      <c r="O269" s="289">
        <v>0</v>
      </c>
      <c r="P269" s="289">
        <v>0</v>
      </c>
      <c r="Q269" s="289">
        <f>SUM(D269:P269)</f>
        <v>0</v>
      </c>
      <c r="R269" s="289">
        <v>0</v>
      </c>
      <c r="S269" s="289">
        <f>Q269+R269</f>
        <v>0</v>
      </c>
    </row>
    <row r="270" spans="1:19" s="285" customFormat="1" x14ac:dyDescent="0.2">
      <c r="A270" s="285" t="s">
        <v>413</v>
      </c>
      <c r="B270" s="289"/>
      <c r="C270" s="290"/>
      <c r="D270" s="289">
        <v>0</v>
      </c>
      <c r="E270" s="289">
        <v>0</v>
      </c>
      <c r="F270" s="289">
        <v>0</v>
      </c>
      <c r="G270" s="289">
        <v>0</v>
      </c>
      <c r="H270" s="289">
        <v>0</v>
      </c>
      <c r="I270" s="289">
        <v>0</v>
      </c>
      <c r="J270" s="289">
        <v>0</v>
      </c>
      <c r="K270" s="289">
        <v>0</v>
      </c>
      <c r="L270" s="289">
        <v>0</v>
      </c>
      <c r="M270" s="289">
        <v>0</v>
      </c>
      <c r="N270" s="289">
        <v>0</v>
      </c>
      <c r="O270" s="289">
        <v>0</v>
      </c>
      <c r="P270" s="289">
        <v>0</v>
      </c>
      <c r="Q270" s="289">
        <f>SUM(D270:P270)</f>
        <v>0</v>
      </c>
      <c r="R270" s="289">
        <v>0</v>
      </c>
      <c r="S270" s="289">
        <f>Q270+R270</f>
        <v>0</v>
      </c>
    </row>
    <row r="271" spans="1:19" s="463" customFormat="1" ht="12.75" thickBot="1" x14ac:dyDescent="0.25">
      <c r="A271" s="461" t="s">
        <v>536</v>
      </c>
      <c r="B271" s="462"/>
      <c r="C271" s="106"/>
      <c r="D271" s="462">
        <v>0</v>
      </c>
      <c r="E271" s="462">
        <v>0</v>
      </c>
      <c r="F271" s="462">
        <v>0</v>
      </c>
      <c r="G271" s="462">
        <v>0</v>
      </c>
      <c r="H271" s="462">
        <v>0</v>
      </c>
      <c r="I271" s="462">
        <v>0</v>
      </c>
      <c r="J271" s="462">
        <v>0</v>
      </c>
      <c r="K271" s="462">
        <v>0</v>
      </c>
      <c r="L271" s="462">
        <v>0</v>
      </c>
      <c r="M271" s="462">
        <v>0</v>
      </c>
      <c r="N271" s="462">
        <v>0</v>
      </c>
      <c r="O271" s="462">
        <v>0</v>
      </c>
      <c r="P271" s="462">
        <v>0</v>
      </c>
      <c r="Q271" s="462">
        <f>SUM(D271:P271)</f>
        <v>0</v>
      </c>
      <c r="R271" s="462">
        <v>0</v>
      </c>
      <c r="S271" s="462">
        <f>Q271+R271</f>
        <v>0</v>
      </c>
    </row>
    <row r="272" spans="1:19" s="59" customFormat="1" x14ac:dyDescent="0.2">
      <c r="B272" s="46"/>
      <c r="C272" s="287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46"/>
      <c r="R272" s="46"/>
      <c r="S272" s="46"/>
    </row>
    <row r="273" spans="1:19" s="59" customFormat="1" ht="12" thickBot="1" x14ac:dyDescent="0.25">
      <c r="A273" s="73" t="s">
        <v>5</v>
      </c>
      <c r="B273" s="73" t="s">
        <v>5</v>
      </c>
      <c r="C273" s="576"/>
      <c r="D273" s="73" t="s">
        <v>5</v>
      </c>
      <c r="E273" s="73" t="s">
        <v>5</v>
      </c>
      <c r="F273" s="102" t="s">
        <v>5</v>
      </c>
      <c r="G273" s="102" t="s">
        <v>5</v>
      </c>
      <c r="H273" s="102"/>
      <c r="I273" s="102"/>
      <c r="J273" s="102" t="s">
        <v>5</v>
      </c>
      <c r="K273" s="102" t="s">
        <v>5</v>
      </c>
      <c r="L273" s="102" t="s">
        <v>5</v>
      </c>
      <c r="M273" s="102" t="s">
        <v>5</v>
      </c>
      <c r="N273" s="102" t="s">
        <v>5</v>
      </c>
      <c r="O273" s="102"/>
      <c r="P273" s="102" t="s">
        <v>5</v>
      </c>
      <c r="Q273" s="73" t="s">
        <v>5</v>
      </c>
      <c r="R273" s="73" t="s">
        <v>5</v>
      </c>
      <c r="S273" s="73" t="s">
        <v>5</v>
      </c>
    </row>
    <row r="274" spans="1:19" s="59" customFormat="1" x14ac:dyDescent="0.2">
      <c r="C274" s="575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</row>
    <row r="275" spans="1:19" s="59" customFormat="1" x14ac:dyDescent="0.2">
      <c r="A275" s="46"/>
      <c r="C275" s="575"/>
      <c r="D275" s="67"/>
      <c r="E275" s="139"/>
      <c r="F275" s="67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60" t="s">
        <v>6</v>
      </c>
      <c r="R275" s="46"/>
      <c r="S275" s="46"/>
    </row>
    <row r="276" spans="1:19" s="59" customFormat="1" x14ac:dyDescent="0.2">
      <c r="A276" s="67" t="s">
        <v>7</v>
      </c>
      <c r="B276" s="67" t="s">
        <v>131</v>
      </c>
      <c r="C276" s="575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 t="s">
        <v>6</v>
      </c>
      <c r="R276" s="67" t="s">
        <v>9</v>
      </c>
      <c r="S276" s="65"/>
    </row>
    <row r="277" spans="1:19" s="69" customFormat="1" x14ac:dyDescent="0.2">
      <c r="A277" s="68" t="s">
        <v>10</v>
      </c>
      <c r="C277" s="575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9" s="59" customFormat="1" ht="12" thickBot="1" x14ac:dyDescent="0.25">
      <c r="A278" s="73" t="s">
        <v>5</v>
      </c>
      <c r="B278" s="104" t="s">
        <v>11</v>
      </c>
      <c r="C278" s="580" t="s">
        <v>537</v>
      </c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87" t="s">
        <v>12</v>
      </c>
      <c r="R278" s="87" t="s">
        <v>13</v>
      </c>
      <c r="S278" s="87" t="s">
        <v>14</v>
      </c>
    </row>
    <row r="279" spans="1:19" s="59" customFormat="1" ht="12.75" x14ac:dyDescent="0.2">
      <c r="A279" s="145" t="s">
        <v>353</v>
      </c>
      <c r="B279" s="141"/>
      <c r="C279" s="572"/>
      <c r="D279" s="75">
        <v>0</v>
      </c>
      <c r="E279" s="75">
        <v>0</v>
      </c>
      <c r="F279" s="75">
        <v>0</v>
      </c>
      <c r="G279" s="75">
        <v>0</v>
      </c>
      <c r="H279" s="75">
        <v>0</v>
      </c>
      <c r="I279" s="75">
        <v>0</v>
      </c>
      <c r="J279" s="75">
        <v>0</v>
      </c>
      <c r="K279" s="75">
        <v>0</v>
      </c>
      <c r="L279" s="75">
        <v>0</v>
      </c>
      <c r="M279" s="75">
        <v>0</v>
      </c>
      <c r="N279" s="75">
        <v>0</v>
      </c>
      <c r="O279" s="75">
        <v>0</v>
      </c>
      <c r="P279" s="75">
        <v>0</v>
      </c>
      <c r="Q279" s="46">
        <f t="shared" ref="Q279:Q326" si="17">SUM(D279:P279)</f>
        <v>0</v>
      </c>
      <c r="R279" s="46">
        <v>0</v>
      </c>
      <c r="S279" s="46">
        <f>Q279+R279</f>
        <v>0</v>
      </c>
    </row>
    <row r="280" spans="1:19" s="59" customFormat="1" ht="14.25" customHeight="1" x14ac:dyDescent="0.2">
      <c r="A280" s="459" t="s">
        <v>147</v>
      </c>
      <c r="B280" s="60" t="s">
        <v>395</v>
      </c>
      <c r="C280" s="572"/>
      <c r="D280" s="75">
        <v>0</v>
      </c>
      <c r="E280" s="75">
        <v>0</v>
      </c>
      <c r="F280" s="75">
        <v>0</v>
      </c>
      <c r="G280" s="75">
        <v>0</v>
      </c>
      <c r="H280" s="75">
        <v>0</v>
      </c>
      <c r="I280" s="75">
        <v>0</v>
      </c>
      <c r="J280" s="75">
        <v>0</v>
      </c>
      <c r="K280" s="75">
        <v>0</v>
      </c>
      <c r="L280" s="75">
        <v>0</v>
      </c>
      <c r="M280" s="75">
        <v>0</v>
      </c>
      <c r="N280" s="75">
        <v>0</v>
      </c>
      <c r="O280" s="75">
        <v>0</v>
      </c>
      <c r="P280" s="75">
        <v>0</v>
      </c>
      <c r="Q280" s="46">
        <f t="shared" si="17"/>
        <v>0</v>
      </c>
      <c r="R280" s="46">
        <v>0</v>
      </c>
      <c r="S280" s="46">
        <f t="shared" ref="S280:S340" si="18">Q280+R280</f>
        <v>0</v>
      </c>
    </row>
    <row r="281" spans="1:19" s="59" customFormat="1" ht="12.75" x14ac:dyDescent="0.2">
      <c r="A281" s="459" t="s">
        <v>148</v>
      </c>
      <c r="B281" s="60" t="s">
        <v>395</v>
      </c>
      <c r="C281" s="572"/>
      <c r="D281" s="75">
        <v>0</v>
      </c>
      <c r="E281" s="75">
        <v>0</v>
      </c>
      <c r="F281" s="75">
        <v>0</v>
      </c>
      <c r="G281" s="75">
        <v>0</v>
      </c>
      <c r="H281" s="75">
        <v>0</v>
      </c>
      <c r="I281" s="75">
        <v>0</v>
      </c>
      <c r="J281" s="75">
        <v>0</v>
      </c>
      <c r="K281" s="75">
        <v>0</v>
      </c>
      <c r="L281" s="75">
        <v>0</v>
      </c>
      <c r="M281" s="75">
        <v>0</v>
      </c>
      <c r="N281" s="75">
        <v>0</v>
      </c>
      <c r="O281" s="75">
        <v>0</v>
      </c>
      <c r="P281" s="75">
        <v>0</v>
      </c>
      <c r="Q281" s="46">
        <f t="shared" si="17"/>
        <v>0</v>
      </c>
      <c r="R281" s="46">
        <v>0</v>
      </c>
      <c r="S281" s="46">
        <f>Q281+R281</f>
        <v>0</v>
      </c>
    </row>
    <row r="282" spans="1:19" s="59" customFormat="1" ht="12.75" x14ac:dyDescent="0.2">
      <c r="A282" s="459" t="s">
        <v>149</v>
      </c>
      <c r="B282" s="60" t="s">
        <v>395</v>
      </c>
      <c r="C282" s="572"/>
      <c r="D282" s="75">
        <v>0</v>
      </c>
      <c r="E282" s="75">
        <v>0</v>
      </c>
      <c r="F282" s="75">
        <v>0</v>
      </c>
      <c r="G282" s="75">
        <v>0</v>
      </c>
      <c r="H282" s="75">
        <v>0</v>
      </c>
      <c r="I282" s="75">
        <v>0</v>
      </c>
      <c r="J282" s="75">
        <v>0</v>
      </c>
      <c r="K282" s="75">
        <v>0</v>
      </c>
      <c r="L282" s="75">
        <v>0</v>
      </c>
      <c r="M282" s="75">
        <v>0</v>
      </c>
      <c r="N282" s="75">
        <v>0</v>
      </c>
      <c r="O282" s="75">
        <v>0</v>
      </c>
      <c r="P282" s="75">
        <v>0</v>
      </c>
      <c r="Q282" s="46">
        <f t="shared" si="17"/>
        <v>0</v>
      </c>
      <c r="R282" s="46">
        <v>0</v>
      </c>
      <c r="S282" s="46">
        <f>Q282+R282</f>
        <v>0</v>
      </c>
    </row>
    <row r="283" spans="1:19" s="59" customFormat="1" ht="12.75" x14ac:dyDescent="0.2">
      <c r="A283" s="459" t="s">
        <v>150</v>
      </c>
      <c r="B283" s="60" t="s">
        <v>395</v>
      </c>
      <c r="C283" s="572"/>
      <c r="D283" s="75">
        <v>0</v>
      </c>
      <c r="E283" s="75">
        <v>0</v>
      </c>
      <c r="F283" s="75">
        <v>0</v>
      </c>
      <c r="G283" s="75">
        <v>0</v>
      </c>
      <c r="H283" s="75">
        <v>0</v>
      </c>
      <c r="I283" s="75">
        <v>0</v>
      </c>
      <c r="J283" s="75">
        <v>0</v>
      </c>
      <c r="K283" s="75">
        <v>0</v>
      </c>
      <c r="L283" s="75">
        <v>0</v>
      </c>
      <c r="M283" s="75">
        <v>0</v>
      </c>
      <c r="N283" s="75">
        <v>0</v>
      </c>
      <c r="O283" s="75">
        <v>0</v>
      </c>
      <c r="P283" s="75">
        <v>0</v>
      </c>
      <c r="Q283" s="46">
        <f t="shared" si="17"/>
        <v>0</v>
      </c>
      <c r="R283" s="46">
        <v>0</v>
      </c>
      <c r="S283" s="46">
        <f t="shared" si="18"/>
        <v>0</v>
      </c>
    </row>
    <row r="284" spans="1:19" s="59" customFormat="1" ht="12.75" x14ac:dyDescent="0.2">
      <c r="A284" s="459" t="s">
        <v>151</v>
      </c>
      <c r="B284" s="60" t="s">
        <v>395</v>
      </c>
      <c r="C284" s="572"/>
      <c r="D284" s="75">
        <v>0</v>
      </c>
      <c r="E284" s="75">
        <v>0</v>
      </c>
      <c r="F284" s="75">
        <v>0</v>
      </c>
      <c r="G284" s="75">
        <v>0</v>
      </c>
      <c r="H284" s="75">
        <v>0</v>
      </c>
      <c r="I284" s="75">
        <v>0</v>
      </c>
      <c r="J284" s="75">
        <v>0</v>
      </c>
      <c r="K284" s="75">
        <v>0</v>
      </c>
      <c r="L284" s="75">
        <v>0</v>
      </c>
      <c r="M284" s="75">
        <v>0</v>
      </c>
      <c r="N284" s="75">
        <v>0</v>
      </c>
      <c r="O284" s="75">
        <v>0</v>
      </c>
      <c r="P284" s="75">
        <v>0</v>
      </c>
      <c r="Q284" s="46">
        <f t="shared" si="17"/>
        <v>0</v>
      </c>
      <c r="R284" s="46">
        <v>0</v>
      </c>
      <c r="S284" s="46">
        <f t="shared" si="18"/>
        <v>0</v>
      </c>
    </row>
    <row r="285" spans="1:19" s="59" customFormat="1" ht="12.75" x14ac:dyDescent="0.2">
      <c r="A285" s="459" t="s">
        <v>350</v>
      </c>
      <c r="B285" s="60" t="s">
        <v>395</v>
      </c>
      <c r="C285" s="572"/>
      <c r="D285" s="75">
        <v>0</v>
      </c>
      <c r="E285" s="75">
        <v>0</v>
      </c>
      <c r="F285" s="75">
        <v>0</v>
      </c>
      <c r="G285" s="75">
        <v>0</v>
      </c>
      <c r="H285" s="75">
        <v>0</v>
      </c>
      <c r="I285" s="75">
        <v>0</v>
      </c>
      <c r="J285" s="75">
        <v>0</v>
      </c>
      <c r="K285" s="75">
        <v>0</v>
      </c>
      <c r="L285" s="75">
        <v>0</v>
      </c>
      <c r="M285" s="75">
        <v>0</v>
      </c>
      <c r="N285" s="75">
        <v>0</v>
      </c>
      <c r="O285" s="75">
        <v>0</v>
      </c>
      <c r="P285" s="75">
        <v>0</v>
      </c>
      <c r="Q285" s="46">
        <f t="shared" si="17"/>
        <v>0</v>
      </c>
      <c r="R285" s="46">
        <v>0</v>
      </c>
      <c r="S285" s="46">
        <f t="shared" si="18"/>
        <v>0</v>
      </c>
    </row>
    <row r="286" spans="1:19" s="59" customFormat="1" ht="12.75" x14ac:dyDescent="0.2">
      <c r="A286" s="459" t="s">
        <v>93</v>
      </c>
      <c r="B286" s="60" t="s">
        <v>395</v>
      </c>
      <c r="C286" s="572"/>
      <c r="D286" s="75">
        <v>0</v>
      </c>
      <c r="E286" s="75">
        <v>0</v>
      </c>
      <c r="F286" s="75">
        <v>0</v>
      </c>
      <c r="G286" s="75">
        <v>0</v>
      </c>
      <c r="H286" s="75">
        <v>0</v>
      </c>
      <c r="I286" s="75">
        <v>0</v>
      </c>
      <c r="J286" s="75">
        <v>0</v>
      </c>
      <c r="K286" s="75">
        <v>0</v>
      </c>
      <c r="L286" s="75">
        <v>0</v>
      </c>
      <c r="M286" s="75">
        <v>0</v>
      </c>
      <c r="N286" s="75">
        <v>0</v>
      </c>
      <c r="O286" s="75">
        <v>0</v>
      </c>
      <c r="P286" s="75">
        <v>0</v>
      </c>
      <c r="Q286" s="46">
        <f t="shared" si="17"/>
        <v>0</v>
      </c>
      <c r="R286" s="46">
        <v>0</v>
      </c>
      <c r="S286" s="46">
        <f t="shared" si="18"/>
        <v>0</v>
      </c>
    </row>
    <row r="287" spans="1:19" s="59" customFormat="1" ht="12.75" x14ac:dyDescent="0.2">
      <c r="A287" s="459" t="s">
        <v>384</v>
      </c>
      <c r="B287" s="60" t="s">
        <v>395</v>
      </c>
      <c r="C287" s="572"/>
      <c r="D287" s="75">
        <v>0</v>
      </c>
      <c r="E287" s="75">
        <v>0</v>
      </c>
      <c r="F287" s="75">
        <v>0</v>
      </c>
      <c r="G287" s="75">
        <v>0</v>
      </c>
      <c r="H287" s="75">
        <v>0</v>
      </c>
      <c r="I287" s="75">
        <v>0</v>
      </c>
      <c r="J287" s="75">
        <v>0</v>
      </c>
      <c r="K287" s="75">
        <v>0</v>
      </c>
      <c r="L287" s="75">
        <v>0</v>
      </c>
      <c r="M287" s="75">
        <v>0</v>
      </c>
      <c r="N287" s="75">
        <v>0</v>
      </c>
      <c r="O287" s="75">
        <v>0</v>
      </c>
      <c r="P287" s="75">
        <v>0</v>
      </c>
      <c r="Q287" s="46">
        <f t="shared" si="17"/>
        <v>0</v>
      </c>
      <c r="R287" s="46">
        <v>0</v>
      </c>
      <c r="S287" s="46">
        <f t="shared" si="18"/>
        <v>0</v>
      </c>
    </row>
    <row r="288" spans="1:19" s="59" customFormat="1" ht="12.75" x14ac:dyDescent="0.2">
      <c r="A288" s="459" t="s">
        <v>152</v>
      </c>
      <c r="B288" s="60" t="s">
        <v>395</v>
      </c>
      <c r="C288" s="572"/>
      <c r="D288" s="75">
        <v>0</v>
      </c>
      <c r="E288" s="75">
        <v>0</v>
      </c>
      <c r="F288" s="75">
        <v>0</v>
      </c>
      <c r="G288" s="75">
        <v>0</v>
      </c>
      <c r="H288" s="75">
        <v>0</v>
      </c>
      <c r="I288" s="75">
        <v>0</v>
      </c>
      <c r="J288" s="75">
        <v>0</v>
      </c>
      <c r="K288" s="75">
        <v>0</v>
      </c>
      <c r="L288" s="75">
        <v>0</v>
      </c>
      <c r="M288" s="75">
        <v>0</v>
      </c>
      <c r="N288" s="75">
        <v>0</v>
      </c>
      <c r="O288" s="75">
        <v>0</v>
      </c>
      <c r="P288" s="75">
        <v>0</v>
      </c>
      <c r="Q288" s="46">
        <f t="shared" si="17"/>
        <v>0</v>
      </c>
      <c r="R288" s="46">
        <v>0</v>
      </c>
      <c r="S288" s="46">
        <f t="shared" si="18"/>
        <v>0</v>
      </c>
    </row>
    <row r="289" spans="1:19" s="59" customFormat="1" ht="12.75" x14ac:dyDescent="0.2">
      <c r="A289" s="459" t="s">
        <v>508</v>
      </c>
      <c r="B289" s="60" t="s">
        <v>395</v>
      </c>
      <c r="C289" s="572"/>
      <c r="D289" s="75">
        <v>0</v>
      </c>
      <c r="E289" s="75">
        <v>0</v>
      </c>
      <c r="F289" s="75">
        <v>0</v>
      </c>
      <c r="G289" s="75">
        <v>0</v>
      </c>
      <c r="H289" s="75">
        <v>0</v>
      </c>
      <c r="I289" s="75">
        <v>0</v>
      </c>
      <c r="J289" s="75">
        <v>0</v>
      </c>
      <c r="K289" s="75">
        <v>0</v>
      </c>
      <c r="L289" s="75">
        <v>0</v>
      </c>
      <c r="M289" s="75">
        <v>0</v>
      </c>
      <c r="N289" s="75">
        <v>0</v>
      </c>
      <c r="O289" s="75">
        <v>0</v>
      </c>
      <c r="P289" s="75">
        <v>0</v>
      </c>
      <c r="Q289" s="46">
        <f t="shared" si="17"/>
        <v>0</v>
      </c>
      <c r="R289" s="46">
        <v>0</v>
      </c>
      <c r="S289" s="46">
        <f>Q289+R289</f>
        <v>0</v>
      </c>
    </row>
    <row r="290" spans="1:19" s="59" customFormat="1" ht="12.75" x14ac:dyDescent="0.2">
      <c r="A290" s="459" t="s">
        <v>397</v>
      </c>
      <c r="B290" s="60" t="s">
        <v>395</v>
      </c>
      <c r="C290" s="572"/>
      <c r="D290" s="75">
        <v>0</v>
      </c>
      <c r="E290" s="75">
        <v>0</v>
      </c>
      <c r="F290" s="75">
        <v>0</v>
      </c>
      <c r="G290" s="75">
        <v>0</v>
      </c>
      <c r="H290" s="75">
        <v>0</v>
      </c>
      <c r="I290" s="75">
        <v>0</v>
      </c>
      <c r="J290" s="75">
        <v>0</v>
      </c>
      <c r="K290" s="75">
        <v>0</v>
      </c>
      <c r="L290" s="75">
        <v>0</v>
      </c>
      <c r="M290" s="75">
        <v>0</v>
      </c>
      <c r="N290" s="75">
        <v>0</v>
      </c>
      <c r="O290" s="75">
        <v>0</v>
      </c>
      <c r="P290" s="75">
        <v>0</v>
      </c>
      <c r="Q290" s="46">
        <f t="shared" si="17"/>
        <v>0</v>
      </c>
      <c r="R290" s="46">
        <v>0</v>
      </c>
      <c r="S290" s="46">
        <f>Q290+R290</f>
        <v>0</v>
      </c>
    </row>
    <row r="291" spans="1:19" s="59" customFormat="1" ht="12.75" x14ac:dyDescent="0.2">
      <c r="A291" s="459" t="s">
        <v>398</v>
      </c>
      <c r="B291" s="60" t="s">
        <v>395</v>
      </c>
      <c r="C291" s="572"/>
      <c r="D291" s="75">
        <v>0</v>
      </c>
      <c r="E291" s="75">
        <v>0</v>
      </c>
      <c r="F291" s="75">
        <v>0</v>
      </c>
      <c r="G291" s="75">
        <v>0</v>
      </c>
      <c r="H291" s="75">
        <v>0</v>
      </c>
      <c r="I291" s="75">
        <v>0</v>
      </c>
      <c r="J291" s="75">
        <v>0</v>
      </c>
      <c r="K291" s="75">
        <v>0</v>
      </c>
      <c r="L291" s="75">
        <v>0</v>
      </c>
      <c r="M291" s="75">
        <v>0</v>
      </c>
      <c r="N291" s="75">
        <v>0</v>
      </c>
      <c r="O291" s="75">
        <v>0</v>
      </c>
      <c r="P291" s="75">
        <v>0</v>
      </c>
      <c r="Q291" s="46">
        <f t="shared" si="17"/>
        <v>0</v>
      </c>
      <c r="R291" s="46">
        <v>0</v>
      </c>
      <c r="S291" s="46">
        <f t="shared" si="18"/>
        <v>0</v>
      </c>
    </row>
    <row r="292" spans="1:19" s="59" customFormat="1" ht="12.75" x14ac:dyDescent="0.2">
      <c r="A292" s="459" t="s">
        <v>154</v>
      </c>
      <c r="B292" s="60" t="s">
        <v>395</v>
      </c>
      <c r="C292" s="572"/>
      <c r="D292" s="75">
        <v>0</v>
      </c>
      <c r="E292" s="75">
        <v>0</v>
      </c>
      <c r="F292" s="75">
        <v>0</v>
      </c>
      <c r="G292" s="75">
        <v>0</v>
      </c>
      <c r="H292" s="75">
        <v>0</v>
      </c>
      <c r="I292" s="75">
        <v>0</v>
      </c>
      <c r="J292" s="75">
        <v>0</v>
      </c>
      <c r="K292" s="75">
        <v>0</v>
      </c>
      <c r="L292" s="75">
        <v>0</v>
      </c>
      <c r="M292" s="75">
        <v>0</v>
      </c>
      <c r="N292" s="75">
        <v>0</v>
      </c>
      <c r="O292" s="75">
        <v>0</v>
      </c>
      <c r="P292" s="75">
        <v>0</v>
      </c>
      <c r="Q292" s="46">
        <f t="shared" si="17"/>
        <v>0</v>
      </c>
      <c r="R292" s="46">
        <v>0</v>
      </c>
      <c r="S292" s="46">
        <f t="shared" si="18"/>
        <v>0</v>
      </c>
    </row>
    <row r="293" spans="1:19" s="59" customFormat="1" ht="12.75" x14ac:dyDescent="0.2">
      <c r="A293" s="459" t="s">
        <v>155</v>
      </c>
      <c r="B293" s="60" t="s">
        <v>395</v>
      </c>
      <c r="C293" s="572"/>
      <c r="D293" s="75">
        <v>0</v>
      </c>
      <c r="E293" s="75">
        <v>0</v>
      </c>
      <c r="F293" s="75">
        <v>0</v>
      </c>
      <c r="G293" s="75">
        <v>0</v>
      </c>
      <c r="H293" s="75">
        <v>0</v>
      </c>
      <c r="I293" s="75">
        <v>0</v>
      </c>
      <c r="J293" s="75">
        <v>0</v>
      </c>
      <c r="K293" s="75">
        <v>0</v>
      </c>
      <c r="L293" s="75">
        <v>0</v>
      </c>
      <c r="M293" s="75">
        <v>0</v>
      </c>
      <c r="N293" s="75">
        <v>0</v>
      </c>
      <c r="O293" s="75">
        <v>0</v>
      </c>
      <c r="P293" s="75">
        <v>0</v>
      </c>
      <c r="Q293" s="46">
        <f t="shared" si="17"/>
        <v>0</v>
      </c>
      <c r="R293" s="46">
        <v>0</v>
      </c>
      <c r="S293" s="46">
        <f t="shared" si="18"/>
        <v>0</v>
      </c>
    </row>
    <row r="294" spans="1:19" s="59" customFormat="1" ht="12.75" x14ac:dyDescent="0.2">
      <c r="A294" s="459" t="s">
        <v>156</v>
      </c>
      <c r="B294" s="60" t="s">
        <v>395</v>
      </c>
      <c r="C294" s="572"/>
      <c r="D294" s="75">
        <v>0</v>
      </c>
      <c r="E294" s="75">
        <v>0</v>
      </c>
      <c r="F294" s="75">
        <v>0</v>
      </c>
      <c r="G294" s="75">
        <v>0</v>
      </c>
      <c r="H294" s="75">
        <v>0</v>
      </c>
      <c r="I294" s="75">
        <v>0</v>
      </c>
      <c r="J294" s="75">
        <v>0</v>
      </c>
      <c r="K294" s="75">
        <v>0</v>
      </c>
      <c r="L294" s="75">
        <v>0</v>
      </c>
      <c r="M294" s="75">
        <v>0</v>
      </c>
      <c r="N294" s="75">
        <v>0</v>
      </c>
      <c r="O294" s="75">
        <v>0</v>
      </c>
      <c r="P294" s="75">
        <v>0</v>
      </c>
      <c r="Q294" s="46">
        <f t="shared" si="17"/>
        <v>0</v>
      </c>
      <c r="R294" s="46">
        <v>0</v>
      </c>
      <c r="S294" s="46">
        <f t="shared" si="18"/>
        <v>0</v>
      </c>
    </row>
    <row r="295" spans="1:19" s="59" customFormat="1" ht="12.75" x14ac:dyDescent="0.2">
      <c r="A295" s="459" t="s">
        <v>385</v>
      </c>
      <c r="B295" s="60" t="s">
        <v>395</v>
      </c>
      <c r="C295" s="572"/>
      <c r="D295" s="75">
        <v>0</v>
      </c>
      <c r="E295" s="75">
        <v>0</v>
      </c>
      <c r="F295" s="75">
        <v>0</v>
      </c>
      <c r="G295" s="75">
        <v>0</v>
      </c>
      <c r="H295" s="75">
        <v>0</v>
      </c>
      <c r="I295" s="75">
        <v>0</v>
      </c>
      <c r="J295" s="75">
        <v>0</v>
      </c>
      <c r="K295" s="75">
        <v>0</v>
      </c>
      <c r="L295" s="75">
        <v>0</v>
      </c>
      <c r="M295" s="75">
        <v>0</v>
      </c>
      <c r="N295" s="75">
        <v>0</v>
      </c>
      <c r="O295" s="75">
        <v>0</v>
      </c>
      <c r="P295" s="75">
        <v>0</v>
      </c>
      <c r="Q295" s="46">
        <f t="shared" si="17"/>
        <v>0</v>
      </c>
      <c r="R295" s="46">
        <v>0</v>
      </c>
      <c r="S295" s="46">
        <f t="shared" si="18"/>
        <v>0</v>
      </c>
    </row>
    <row r="296" spans="1:19" s="59" customFormat="1" ht="12.75" x14ac:dyDescent="0.2">
      <c r="A296" s="459" t="s">
        <v>400</v>
      </c>
      <c r="B296" s="60" t="s">
        <v>395</v>
      </c>
      <c r="C296" s="572"/>
      <c r="D296" s="75">
        <v>0</v>
      </c>
      <c r="E296" s="75">
        <v>0</v>
      </c>
      <c r="F296" s="75">
        <v>0</v>
      </c>
      <c r="G296" s="75">
        <v>0</v>
      </c>
      <c r="H296" s="75">
        <v>0</v>
      </c>
      <c r="I296" s="75">
        <v>0</v>
      </c>
      <c r="J296" s="75">
        <v>0</v>
      </c>
      <c r="K296" s="75">
        <v>0</v>
      </c>
      <c r="L296" s="75">
        <v>0</v>
      </c>
      <c r="M296" s="75">
        <v>0</v>
      </c>
      <c r="N296" s="75">
        <v>0</v>
      </c>
      <c r="O296" s="75">
        <v>0</v>
      </c>
      <c r="P296" s="75">
        <v>0</v>
      </c>
      <c r="Q296" s="46">
        <f t="shared" si="17"/>
        <v>0</v>
      </c>
      <c r="R296" s="46">
        <v>0</v>
      </c>
      <c r="S296" s="46">
        <f t="shared" si="18"/>
        <v>0</v>
      </c>
    </row>
    <row r="297" spans="1:19" s="59" customFormat="1" ht="12.75" x14ac:dyDescent="0.2">
      <c r="A297" s="459" t="s">
        <v>489</v>
      </c>
      <c r="B297" s="60" t="s">
        <v>395</v>
      </c>
      <c r="C297" s="572"/>
      <c r="D297" s="75">
        <v>0</v>
      </c>
      <c r="E297" s="75">
        <v>0</v>
      </c>
      <c r="F297" s="75">
        <v>0</v>
      </c>
      <c r="G297" s="75">
        <v>0</v>
      </c>
      <c r="H297" s="75">
        <v>0</v>
      </c>
      <c r="I297" s="75">
        <v>0</v>
      </c>
      <c r="J297" s="75">
        <v>0</v>
      </c>
      <c r="K297" s="75">
        <v>0</v>
      </c>
      <c r="L297" s="75">
        <v>0</v>
      </c>
      <c r="M297" s="75">
        <v>0</v>
      </c>
      <c r="N297" s="75">
        <v>0</v>
      </c>
      <c r="O297" s="75">
        <v>0</v>
      </c>
      <c r="P297" s="75">
        <v>0</v>
      </c>
      <c r="Q297" s="46">
        <f t="shared" si="17"/>
        <v>0</v>
      </c>
      <c r="R297" s="46">
        <v>0</v>
      </c>
      <c r="S297" s="46">
        <f t="shared" si="18"/>
        <v>0</v>
      </c>
    </row>
    <row r="298" spans="1:19" s="59" customFormat="1" ht="12.75" x14ac:dyDescent="0.2">
      <c r="A298" s="459" t="s">
        <v>401</v>
      </c>
      <c r="B298" s="60" t="s">
        <v>395</v>
      </c>
      <c r="C298" s="572"/>
      <c r="D298" s="75">
        <v>0</v>
      </c>
      <c r="E298" s="75">
        <v>0</v>
      </c>
      <c r="F298" s="75">
        <v>0</v>
      </c>
      <c r="G298" s="75">
        <v>0</v>
      </c>
      <c r="H298" s="75">
        <v>0</v>
      </c>
      <c r="I298" s="75">
        <v>0</v>
      </c>
      <c r="J298" s="75">
        <v>0</v>
      </c>
      <c r="K298" s="75">
        <v>0</v>
      </c>
      <c r="L298" s="75">
        <v>0</v>
      </c>
      <c r="M298" s="75">
        <v>0</v>
      </c>
      <c r="N298" s="75">
        <v>0</v>
      </c>
      <c r="O298" s="75">
        <v>0</v>
      </c>
      <c r="P298" s="75">
        <v>0</v>
      </c>
      <c r="Q298" s="46">
        <f t="shared" si="17"/>
        <v>0</v>
      </c>
      <c r="R298" s="46">
        <v>0</v>
      </c>
      <c r="S298" s="46">
        <f t="shared" si="18"/>
        <v>0</v>
      </c>
    </row>
    <row r="299" spans="1:19" s="59" customFormat="1" ht="12.75" x14ac:dyDescent="0.2">
      <c r="A299" s="459" t="s">
        <v>402</v>
      </c>
      <c r="B299" s="60" t="s">
        <v>395</v>
      </c>
      <c r="C299" s="572"/>
      <c r="D299" s="75">
        <v>0</v>
      </c>
      <c r="E299" s="75">
        <v>0</v>
      </c>
      <c r="F299" s="75">
        <v>0</v>
      </c>
      <c r="G299" s="75">
        <v>0</v>
      </c>
      <c r="H299" s="75">
        <v>0</v>
      </c>
      <c r="I299" s="75">
        <v>0</v>
      </c>
      <c r="J299" s="75">
        <v>0</v>
      </c>
      <c r="K299" s="75">
        <v>0</v>
      </c>
      <c r="L299" s="75">
        <v>0</v>
      </c>
      <c r="M299" s="75">
        <v>0</v>
      </c>
      <c r="N299" s="75">
        <v>0</v>
      </c>
      <c r="O299" s="75">
        <v>0</v>
      </c>
      <c r="P299" s="75">
        <v>0</v>
      </c>
      <c r="Q299" s="46">
        <f t="shared" si="17"/>
        <v>0</v>
      </c>
      <c r="R299" s="46">
        <v>0</v>
      </c>
      <c r="S299" s="46">
        <f t="shared" si="18"/>
        <v>0</v>
      </c>
    </row>
    <row r="300" spans="1:19" s="59" customFormat="1" ht="12.75" x14ac:dyDescent="0.2">
      <c r="A300" s="459" t="s">
        <v>403</v>
      </c>
      <c r="B300" s="60" t="s">
        <v>395</v>
      </c>
      <c r="C300" s="572"/>
      <c r="D300" s="75">
        <v>0</v>
      </c>
      <c r="E300" s="75">
        <v>0</v>
      </c>
      <c r="F300" s="75">
        <v>0</v>
      </c>
      <c r="G300" s="75">
        <v>0</v>
      </c>
      <c r="H300" s="75">
        <v>0</v>
      </c>
      <c r="I300" s="75">
        <v>0</v>
      </c>
      <c r="J300" s="75">
        <v>0</v>
      </c>
      <c r="K300" s="75">
        <v>0</v>
      </c>
      <c r="L300" s="75">
        <v>0</v>
      </c>
      <c r="M300" s="75">
        <v>0</v>
      </c>
      <c r="N300" s="75">
        <v>0</v>
      </c>
      <c r="O300" s="75">
        <v>0</v>
      </c>
      <c r="P300" s="75">
        <v>0</v>
      </c>
      <c r="Q300" s="46">
        <f t="shared" si="17"/>
        <v>0</v>
      </c>
      <c r="R300" s="46">
        <v>0</v>
      </c>
      <c r="S300" s="46">
        <f t="shared" si="18"/>
        <v>0</v>
      </c>
    </row>
    <row r="301" spans="1:19" s="59" customFormat="1" ht="12.75" x14ac:dyDescent="0.2">
      <c r="A301" s="459" t="s">
        <v>407</v>
      </c>
      <c r="B301" s="60" t="s">
        <v>395</v>
      </c>
      <c r="C301" s="572"/>
      <c r="D301" s="75">
        <v>0</v>
      </c>
      <c r="E301" s="75">
        <v>0</v>
      </c>
      <c r="F301" s="75">
        <v>0</v>
      </c>
      <c r="G301" s="75">
        <v>0</v>
      </c>
      <c r="H301" s="75">
        <v>0</v>
      </c>
      <c r="I301" s="75">
        <v>0</v>
      </c>
      <c r="J301" s="75">
        <v>0</v>
      </c>
      <c r="K301" s="75">
        <v>0</v>
      </c>
      <c r="L301" s="75">
        <v>0</v>
      </c>
      <c r="M301" s="75">
        <v>0</v>
      </c>
      <c r="N301" s="75">
        <v>0</v>
      </c>
      <c r="O301" s="75">
        <v>0</v>
      </c>
      <c r="P301" s="75">
        <v>0</v>
      </c>
      <c r="Q301" s="46">
        <f t="shared" si="17"/>
        <v>0</v>
      </c>
      <c r="R301" s="46">
        <v>0</v>
      </c>
      <c r="S301" s="46">
        <f t="shared" si="18"/>
        <v>0</v>
      </c>
    </row>
    <row r="302" spans="1:19" s="59" customFormat="1" ht="12.75" x14ac:dyDescent="0.2">
      <c r="A302" s="459" t="s">
        <v>404</v>
      </c>
      <c r="B302" s="60" t="s">
        <v>395</v>
      </c>
      <c r="C302" s="572"/>
      <c r="D302" s="75">
        <v>0</v>
      </c>
      <c r="E302" s="75">
        <v>0</v>
      </c>
      <c r="F302" s="75">
        <v>0</v>
      </c>
      <c r="G302" s="75">
        <v>0</v>
      </c>
      <c r="H302" s="75">
        <v>0</v>
      </c>
      <c r="I302" s="75">
        <v>0</v>
      </c>
      <c r="J302" s="75">
        <v>0</v>
      </c>
      <c r="K302" s="75">
        <v>0</v>
      </c>
      <c r="L302" s="75">
        <v>0</v>
      </c>
      <c r="M302" s="75">
        <v>0</v>
      </c>
      <c r="N302" s="75">
        <v>0</v>
      </c>
      <c r="O302" s="75">
        <v>0</v>
      </c>
      <c r="P302" s="75">
        <v>0</v>
      </c>
      <c r="Q302" s="46">
        <f t="shared" si="17"/>
        <v>0</v>
      </c>
      <c r="R302" s="46">
        <v>0</v>
      </c>
      <c r="S302" s="46">
        <f t="shared" si="18"/>
        <v>0</v>
      </c>
    </row>
    <row r="303" spans="1:19" s="59" customFormat="1" ht="12.75" x14ac:dyDescent="0.2">
      <c r="A303" s="459" t="s">
        <v>432</v>
      </c>
      <c r="B303" s="60" t="s">
        <v>395</v>
      </c>
      <c r="C303" s="572"/>
      <c r="D303" s="75">
        <v>0</v>
      </c>
      <c r="E303" s="75">
        <v>0</v>
      </c>
      <c r="F303" s="75">
        <v>0</v>
      </c>
      <c r="G303" s="75">
        <v>0</v>
      </c>
      <c r="H303" s="75">
        <v>0</v>
      </c>
      <c r="I303" s="75">
        <v>0</v>
      </c>
      <c r="J303" s="75">
        <v>0</v>
      </c>
      <c r="K303" s="75">
        <v>0</v>
      </c>
      <c r="L303" s="75">
        <v>0</v>
      </c>
      <c r="M303" s="75">
        <v>0</v>
      </c>
      <c r="N303" s="75">
        <v>0</v>
      </c>
      <c r="O303" s="75">
        <v>0</v>
      </c>
      <c r="P303" s="75">
        <v>0</v>
      </c>
      <c r="Q303" s="46">
        <f t="shared" si="17"/>
        <v>0</v>
      </c>
      <c r="R303" s="46">
        <v>0</v>
      </c>
      <c r="S303" s="46">
        <f t="shared" si="18"/>
        <v>0</v>
      </c>
    </row>
    <row r="304" spans="1:19" s="59" customFormat="1" ht="12.75" x14ac:dyDescent="0.2">
      <c r="A304" s="459" t="s">
        <v>433</v>
      </c>
      <c r="B304" s="60" t="s">
        <v>395</v>
      </c>
      <c r="C304" s="572"/>
      <c r="D304" s="75">
        <v>0</v>
      </c>
      <c r="E304" s="75">
        <v>0</v>
      </c>
      <c r="F304" s="75">
        <v>0</v>
      </c>
      <c r="G304" s="75">
        <v>0</v>
      </c>
      <c r="H304" s="75">
        <v>0</v>
      </c>
      <c r="I304" s="75">
        <v>0</v>
      </c>
      <c r="J304" s="75">
        <v>0</v>
      </c>
      <c r="K304" s="75">
        <v>0</v>
      </c>
      <c r="L304" s="75">
        <v>0</v>
      </c>
      <c r="M304" s="75">
        <v>0</v>
      </c>
      <c r="N304" s="75">
        <v>0</v>
      </c>
      <c r="O304" s="75">
        <v>0</v>
      </c>
      <c r="P304" s="75">
        <v>0</v>
      </c>
      <c r="Q304" s="46">
        <f t="shared" si="17"/>
        <v>0</v>
      </c>
      <c r="R304" s="46">
        <v>0</v>
      </c>
      <c r="S304" s="46">
        <f t="shared" si="18"/>
        <v>0</v>
      </c>
    </row>
    <row r="305" spans="1:19" s="59" customFormat="1" ht="12.75" x14ac:dyDescent="0.2">
      <c r="A305" s="459" t="s">
        <v>434</v>
      </c>
      <c r="B305" s="60" t="s">
        <v>395</v>
      </c>
      <c r="C305" s="572"/>
      <c r="D305" s="75">
        <v>0</v>
      </c>
      <c r="E305" s="75">
        <v>0</v>
      </c>
      <c r="F305" s="75">
        <v>0</v>
      </c>
      <c r="G305" s="75">
        <v>0</v>
      </c>
      <c r="H305" s="75">
        <v>0</v>
      </c>
      <c r="I305" s="75">
        <v>0</v>
      </c>
      <c r="J305" s="75">
        <v>0</v>
      </c>
      <c r="K305" s="75">
        <v>0</v>
      </c>
      <c r="L305" s="75">
        <v>0</v>
      </c>
      <c r="M305" s="75">
        <v>0</v>
      </c>
      <c r="N305" s="75">
        <v>0</v>
      </c>
      <c r="O305" s="75">
        <v>0</v>
      </c>
      <c r="P305" s="75">
        <v>0</v>
      </c>
      <c r="Q305" s="46">
        <f t="shared" si="17"/>
        <v>0</v>
      </c>
      <c r="R305" s="46">
        <v>0</v>
      </c>
      <c r="S305" s="46">
        <f t="shared" si="18"/>
        <v>0</v>
      </c>
    </row>
    <row r="306" spans="1:19" s="59" customFormat="1" ht="12.75" x14ac:dyDescent="0.2">
      <c r="A306" s="459" t="s">
        <v>435</v>
      </c>
      <c r="B306" s="60" t="s">
        <v>395</v>
      </c>
      <c r="C306" s="572"/>
      <c r="D306" s="75">
        <v>0</v>
      </c>
      <c r="E306" s="75">
        <v>0</v>
      </c>
      <c r="F306" s="75">
        <v>0</v>
      </c>
      <c r="G306" s="75">
        <v>0</v>
      </c>
      <c r="H306" s="75">
        <v>0</v>
      </c>
      <c r="I306" s="75">
        <v>0</v>
      </c>
      <c r="J306" s="75">
        <v>0</v>
      </c>
      <c r="K306" s="75">
        <v>0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46">
        <f t="shared" si="17"/>
        <v>0</v>
      </c>
      <c r="R306" s="46">
        <v>0</v>
      </c>
      <c r="S306" s="46">
        <f t="shared" si="18"/>
        <v>0</v>
      </c>
    </row>
    <row r="307" spans="1:19" s="59" customFormat="1" ht="12.75" x14ac:dyDescent="0.2">
      <c r="A307" s="459" t="s">
        <v>436</v>
      </c>
      <c r="B307" s="60" t="s">
        <v>395</v>
      </c>
      <c r="C307" s="572"/>
      <c r="D307" s="75">
        <v>0</v>
      </c>
      <c r="E307" s="75">
        <v>0</v>
      </c>
      <c r="F307" s="75">
        <v>0</v>
      </c>
      <c r="G307" s="75">
        <v>0</v>
      </c>
      <c r="H307" s="75">
        <v>0</v>
      </c>
      <c r="I307" s="75">
        <v>0</v>
      </c>
      <c r="J307" s="75">
        <v>0</v>
      </c>
      <c r="K307" s="75">
        <v>0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46">
        <f t="shared" si="17"/>
        <v>0</v>
      </c>
      <c r="R307" s="46">
        <v>0</v>
      </c>
      <c r="S307" s="46">
        <f t="shared" si="18"/>
        <v>0</v>
      </c>
    </row>
    <row r="308" spans="1:19" s="59" customFormat="1" ht="12.75" x14ac:dyDescent="0.2">
      <c r="A308" s="459" t="s">
        <v>437</v>
      </c>
      <c r="B308" s="60" t="s">
        <v>395</v>
      </c>
      <c r="C308" s="572"/>
      <c r="D308" s="75">
        <v>0</v>
      </c>
      <c r="E308" s="75">
        <v>0</v>
      </c>
      <c r="F308" s="75">
        <v>0</v>
      </c>
      <c r="G308" s="75">
        <v>0</v>
      </c>
      <c r="H308" s="75">
        <v>0</v>
      </c>
      <c r="I308" s="75">
        <v>0</v>
      </c>
      <c r="J308" s="75">
        <v>0</v>
      </c>
      <c r="K308" s="75">
        <v>0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46">
        <f t="shared" si="17"/>
        <v>0</v>
      </c>
      <c r="R308" s="46">
        <v>0</v>
      </c>
      <c r="S308" s="46">
        <f t="shared" si="18"/>
        <v>0</v>
      </c>
    </row>
    <row r="309" spans="1:19" s="286" customFormat="1" ht="12.75" x14ac:dyDescent="0.2">
      <c r="A309" s="459" t="s">
        <v>438</v>
      </c>
      <c r="B309" s="287" t="s">
        <v>395</v>
      </c>
      <c r="C309" s="572"/>
      <c r="D309" s="289">
        <v>0</v>
      </c>
      <c r="E309" s="289">
        <v>0</v>
      </c>
      <c r="F309" s="289">
        <v>0</v>
      </c>
      <c r="G309" s="289">
        <v>0</v>
      </c>
      <c r="H309" s="289">
        <v>0</v>
      </c>
      <c r="I309" s="289">
        <v>0</v>
      </c>
      <c r="J309" s="289">
        <v>0</v>
      </c>
      <c r="K309" s="289">
        <v>0</v>
      </c>
      <c r="L309" s="289">
        <v>0</v>
      </c>
      <c r="M309" s="289">
        <v>0</v>
      </c>
      <c r="N309" s="289">
        <v>0</v>
      </c>
      <c r="O309" s="289">
        <v>0</v>
      </c>
      <c r="P309" s="289">
        <v>0</v>
      </c>
      <c r="Q309" s="277">
        <f t="shared" si="17"/>
        <v>0</v>
      </c>
      <c r="R309" s="277">
        <v>0</v>
      </c>
      <c r="S309" s="277">
        <f t="shared" si="18"/>
        <v>0</v>
      </c>
    </row>
    <row r="310" spans="1:19" s="286" customFormat="1" ht="12.75" x14ac:dyDescent="0.2">
      <c r="A310" s="459" t="s">
        <v>439</v>
      </c>
      <c r="B310" s="287" t="s">
        <v>395</v>
      </c>
      <c r="C310" s="572"/>
      <c r="D310" s="289">
        <v>0</v>
      </c>
      <c r="E310" s="289">
        <v>0</v>
      </c>
      <c r="F310" s="289">
        <v>0</v>
      </c>
      <c r="G310" s="289">
        <v>0</v>
      </c>
      <c r="H310" s="289">
        <v>0</v>
      </c>
      <c r="I310" s="289">
        <v>0</v>
      </c>
      <c r="J310" s="289">
        <v>0</v>
      </c>
      <c r="K310" s="289">
        <v>0</v>
      </c>
      <c r="L310" s="289">
        <v>0</v>
      </c>
      <c r="M310" s="289">
        <v>0</v>
      </c>
      <c r="N310" s="289">
        <v>0</v>
      </c>
      <c r="O310" s="289">
        <v>0</v>
      </c>
      <c r="P310" s="289">
        <v>0</v>
      </c>
      <c r="Q310" s="277">
        <f t="shared" si="17"/>
        <v>0</v>
      </c>
      <c r="R310" s="277">
        <v>0</v>
      </c>
      <c r="S310" s="277">
        <f t="shared" si="18"/>
        <v>0</v>
      </c>
    </row>
    <row r="311" spans="1:19" s="286" customFormat="1" ht="12.75" x14ac:dyDescent="0.2">
      <c r="A311" s="459" t="s">
        <v>440</v>
      </c>
      <c r="B311" s="287" t="s">
        <v>395</v>
      </c>
      <c r="C311" s="572"/>
      <c r="D311" s="289">
        <v>0</v>
      </c>
      <c r="E311" s="289">
        <v>0</v>
      </c>
      <c r="F311" s="289">
        <v>0</v>
      </c>
      <c r="G311" s="289">
        <v>0</v>
      </c>
      <c r="H311" s="289">
        <v>0</v>
      </c>
      <c r="I311" s="289">
        <v>0</v>
      </c>
      <c r="J311" s="289">
        <v>0</v>
      </c>
      <c r="K311" s="289">
        <v>0</v>
      </c>
      <c r="L311" s="289">
        <v>0</v>
      </c>
      <c r="M311" s="289">
        <v>0</v>
      </c>
      <c r="N311" s="289">
        <v>0</v>
      </c>
      <c r="O311" s="289">
        <v>0</v>
      </c>
      <c r="P311" s="289">
        <v>0</v>
      </c>
      <c r="Q311" s="277">
        <f t="shared" si="17"/>
        <v>0</v>
      </c>
      <c r="R311" s="277">
        <v>0</v>
      </c>
      <c r="S311" s="277">
        <f t="shared" si="18"/>
        <v>0</v>
      </c>
    </row>
    <row r="312" spans="1:19" s="286" customFormat="1" ht="12.75" x14ac:dyDescent="0.2">
      <c r="A312" s="459" t="s">
        <v>441</v>
      </c>
      <c r="B312" s="287" t="s">
        <v>395</v>
      </c>
      <c r="C312" s="572"/>
      <c r="D312" s="289">
        <v>0</v>
      </c>
      <c r="E312" s="289">
        <v>0</v>
      </c>
      <c r="F312" s="289">
        <v>0</v>
      </c>
      <c r="G312" s="289">
        <v>0</v>
      </c>
      <c r="H312" s="289">
        <v>0</v>
      </c>
      <c r="I312" s="289">
        <v>0</v>
      </c>
      <c r="J312" s="289">
        <v>0</v>
      </c>
      <c r="K312" s="289">
        <v>0</v>
      </c>
      <c r="L312" s="289">
        <v>0</v>
      </c>
      <c r="M312" s="289">
        <v>0</v>
      </c>
      <c r="N312" s="289">
        <v>0</v>
      </c>
      <c r="O312" s="289">
        <v>0</v>
      </c>
      <c r="P312" s="289">
        <v>0</v>
      </c>
      <c r="Q312" s="277">
        <f t="shared" si="17"/>
        <v>0</v>
      </c>
      <c r="R312" s="277">
        <v>0</v>
      </c>
      <c r="S312" s="277">
        <f t="shared" si="18"/>
        <v>0</v>
      </c>
    </row>
    <row r="313" spans="1:19" s="286" customFormat="1" ht="12.75" x14ac:dyDescent="0.2">
      <c r="A313" s="459" t="s">
        <v>442</v>
      </c>
      <c r="B313" s="287" t="s">
        <v>395</v>
      </c>
      <c r="C313" s="572"/>
      <c r="D313" s="289">
        <v>0</v>
      </c>
      <c r="E313" s="289">
        <v>0</v>
      </c>
      <c r="F313" s="289">
        <v>0</v>
      </c>
      <c r="G313" s="289">
        <v>0</v>
      </c>
      <c r="H313" s="289">
        <v>0</v>
      </c>
      <c r="I313" s="289">
        <v>0</v>
      </c>
      <c r="J313" s="289">
        <v>0</v>
      </c>
      <c r="K313" s="289">
        <v>0</v>
      </c>
      <c r="L313" s="289">
        <v>0</v>
      </c>
      <c r="M313" s="289">
        <v>0</v>
      </c>
      <c r="N313" s="289">
        <v>0</v>
      </c>
      <c r="O313" s="289">
        <v>0</v>
      </c>
      <c r="P313" s="289">
        <v>0</v>
      </c>
      <c r="Q313" s="277">
        <f t="shared" si="17"/>
        <v>0</v>
      </c>
      <c r="R313" s="277">
        <v>0</v>
      </c>
      <c r="S313" s="277">
        <f t="shared" si="18"/>
        <v>0</v>
      </c>
    </row>
    <row r="314" spans="1:19" s="286" customFormat="1" ht="12.75" x14ac:dyDescent="0.2">
      <c r="A314" s="459" t="s">
        <v>443</v>
      </c>
      <c r="B314" s="287" t="s">
        <v>395</v>
      </c>
      <c r="C314" s="572"/>
      <c r="D314" s="289">
        <v>0</v>
      </c>
      <c r="E314" s="289">
        <v>0</v>
      </c>
      <c r="F314" s="289">
        <v>0</v>
      </c>
      <c r="G314" s="289">
        <v>0</v>
      </c>
      <c r="H314" s="289">
        <v>0</v>
      </c>
      <c r="I314" s="289">
        <v>0</v>
      </c>
      <c r="J314" s="289">
        <v>0</v>
      </c>
      <c r="K314" s="289">
        <v>0</v>
      </c>
      <c r="L314" s="289">
        <v>0</v>
      </c>
      <c r="M314" s="289">
        <v>0</v>
      </c>
      <c r="N314" s="289">
        <v>0</v>
      </c>
      <c r="O314" s="289">
        <v>0</v>
      </c>
      <c r="P314" s="289">
        <v>0</v>
      </c>
      <c r="Q314" s="277">
        <f t="shared" si="17"/>
        <v>0</v>
      </c>
      <c r="R314" s="277">
        <v>0</v>
      </c>
      <c r="S314" s="277">
        <f t="shared" si="18"/>
        <v>0</v>
      </c>
    </row>
    <row r="315" spans="1:19" s="286" customFormat="1" ht="12.75" x14ac:dyDescent="0.2">
      <c r="A315" s="459" t="s">
        <v>444</v>
      </c>
      <c r="B315" s="287" t="s">
        <v>395</v>
      </c>
      <c r="C315" s="572"/>
      <c r="D315" s="289">
        <v>0</v>
      </c>
      <c r="E315" s="289">
        <v>0</v>
      </c>
      <c r="F315" s="289">
        <v>0</v>
      </c>
      <c r="G315" s="289">
        <v>0</v>
      </c>
      <c r="H315" s="289">
        <v>0</v>
      </c>
      <c r="I315" s="289">
        <v>0</v>
      </c>
      <c r="J315" s="289">
        <v>0</v>
      </c>
      <c r="K315" s="289">
        <v>0</v>
      </c>
      <c r="L315" s="289">
        <v>0</v>
      </c>
      <c r="M315" s="289">
        <v>0</v>
      </c>
      <c r="N315" s="289">
        <v>0</v>
      </c>
      <c r="O315" s="289">
        <v>0</v>
      </c>
      <c r="P315" s="289">
        <v>0</v>
      </c>
      <c r="Q315" s="277">
        <f t="shared" si="17"/>
        <v>0</v>
      </c>
      <c r="R315" s="277">
        <v>0</v>
      </c>
      <c r="S315" s="277">
        <f t="shared" si="18"/>
        <v>0</v>
      </c>
    </row>
    <row r="316" spans="1:19" s="286" customFormat="1" ht="12.75" x14ac:dyDescent="0.2">
      <c r="A316" s="459" t="s">
        <v>445</v>
      </c>
      <c r="B316" s="287" t="s">
        <v>395</v>
      </c>
      <c r="C316" s="572"/>
      <c r="D316" s="289">
        <v>0</v>
      </c>
      <c r="E316" s="289">
        <v>0</v>
      </c>
      <c r="F316" s="289">
        <v>0</v>
      </c>
      <c r="G316" s="289">
        <v>0</v>
      </c>
      <c r="H316" s="289">
        <v>0</v>
      </c>
      <c r="I316" s="289">
        <v>0</v>
      </c>
      <c r="J316" s="289">
        <v>0</v>
      </c>
      <c r="K316" s="289">
        <v>0</v>
      </c>
      <c r="L316" s="289">
        <v>0</v>
      </c>
      <c r="M316" s="289">
        <v>0</v>
      </c>
      <c r="N316" s="289">
        <v>0</v>
      </c>
      <c r="O316" s="289">
        <v>0</v>
      </c>
      <c r="P316" s="289">
        <v>0</v>
      </c>
      <c r="Q316" s="277">
        <f t="shared" si="17"/>
        <v>0</v>
      </c>
      <c r="R316" s="277">
        <v>0</v>
      </c>
      <c r="S316" s="277">
        <f t="shared" si="18"/>
        <v>0</v>
      </c>
    </row>
    <row r="317" spans="1:19" s="286" customFormat="1" ht="12.75" x14ac:dyDescent="0.2">
      <c r="A317" s="459" t="s">
        <v>446</v>
      </c>
      <c r="B317" s="287" t="s">
        <v>395</v>
      </c>
      <c r="C317" s="572"/>
      <c r="D317" s="289">
        <v>0</v>
      </c>
      <c r="E317" s="289">
        <v>0</v>
      </c>
      <c r="F317" s="289">
        <v>0</v>
      </c>
      <c r="G317" s="289">
        <v>0</v>
      </c>
      <c r="H317" s="289">
        <v>0</v>
      </c>
      <c r="I317" s="289">
        <v>0</v>
      </c>
      <c r="J317" s="289">
        <v>0</v>
      </c>
      <c r="K317" s="289">
        <v>0</v>
      </c>
      <c r="L317" s="289">
        <v>0</v>
      </c>
      <c r="M317" s="289">
        <v>0</v>
      </c>
      <c r="N317" s="289">
        <v>0</v>
      </c>
      <c r="O317" s="289">
        <v>0</v>
      </c>
      <c r="P317" s="289">
        <v>0</v>
      </c>
      <c r="Q317" s="277">
        <f t="shared" si="17"/>
        <v>0</v>
      </c>
      <c r="R317" s="277">
        <v>0</v>
      </c>
      <c r="S317" s="277">
        <f t="shared" si="18"/>
        <v>0</v>
      </c>
    </row>
    <row r="318" spans="1:19" s="286" customFormat="1" ht="12.75" x14ac:dyDescent="0.2">
      <c r="A318" s="459" t="s">
        <v>447</v>
      </c>
      <c r="B318" s="287" t="s">
        <v>395</v>
      </c>
      <c r="C318" s="572"/>
      <c r="D318" s="289">
        <v>0</v>
      </c>
      <c r="E318" s="289">
        <v>0</v>
      </c>
      <c r="F318" s="289">
        <v>0</v>
      </c>
      <c r="G318" s="289">
        <v>0</v>
      </c>
      <c r="H318" s="289">
        <v>0</v>
      </c>
      <c r="I318" s="289">
        <v>0</v>
      </c>
      <c r="J318" s="289">
        <v>0</v>
      </c>
      <c r="K318" s="289">
        <v>0</v>
      </c>
      <c r="L318" s="289">
        <v>0</v>
      </c>
      <c r="M318" s="289">
        <v>0</v>
      </c>
      <c r="N318" s="289">
        <v>0</v>
      </c>
      <c r="O318" s="289">
        <v>0</v>
      </c>
      <c r="P318" s="289">
        <v>0</v>
      </c>
      <c r="Q318" s="277">
        <f t="shared" si="17"/>
        <v>0</v>
      </c>
      <c r="R318" s="277">
        <v>0</v>
      </c>
      <c r="S318" s="277">
        <f t="shared" si="18"/>
        <v>0</v>
      </c>
    </row>
    <row r="319" spans="1:19" s="286" customFormat="1" ht="12.75" x14ac:dyDescent="0.2">
      <c r="A319" s="459" t="s">
        <v>448</v>
      </c>
      <c r="B319" s="287" t="s">
        <v>395</v>
      </c>
      <c r="C319" s="572"/>
      <c r="D319" s="289">
        <v>0</v>
      </c>
      <c r="E319" s="289">
        <v>0</v>
      </c>
      <c r="F319" s="289">
        <v>0</v>
      </c>
      <c r="G319" s="289">
        <v>0</v>
      </c>
      <c r="H319" s="289">
        <v>0</v>
      </c>
      <c r="I319" s="289">
        <v>0</v>
      </c>
      <c r="J319" s="289">
        <v>0</v>
      </c>
      <c r="K319" s="289">
        <v>0</v>
      </c>
      <c r="L319" s="289">
        <v>0</v>
      </c>
      <c r="M319" s="289">
        <v>0</v>
      </c>
      <c r="N319" s="289">
        <v>0</v>
      </c>
      <c r="O319" s="289">
        <v>0</v>
      </c>
      <c r="P319" s="289">
        <v>0</v>
      </c>
      <c r="Q319" s="277">
        <f t="shared" si="17"/>
        <v>0</v>
      </c>
      <c r="R319" s="277">
        <v>0</v>
      </c>
      <c r="S319" s="277">
        <f t="shared" si="18"/>
        <v>0</v>
      </c>
    </row>
    <row r="320" spans="1:19" s="286" customFormat="1" ht="12.75" x14ac:dyDescent="0.2">
      <c r="A320" s="459" t="s">
        <v>449</v>
      </c>
      <c r="B320" s="287" t="s">
        <v>395</v>
      </c>
      <c r="C320" s="572"/>
      <c r="D320" s="289">
        <v>0</v>
      </c>
      <c r="E320" s="289">
        <v>0</v>
      </c>
      <c r="F320" s="289">
        <v>0</v>
      </c>
      <c r="G320" s="289">
        <v>0</v>
      </c>
      <c r="H320" s="289">
        <v>0</v>
      </c>
      <c r="I320" s="289">
        <v>0</v>
      </c>
      <c r="J320" s="289">
        <v>0</v>
      </c>
      <c r="K320" s="289">
        <v>0</v>
      </c>
      <c r="L320" s="289">
        <v>0</v>
      </c>
      <c r="M320" s="289">
        <v>0</v>
      </c>
      <c r="N320" s="289">
        <v>0</v>
      </c>
      <c r="O320" s="289">
        <v>0</v>
      </c>
      <c r="P320" s="289">
        <v>0</v>
      </c>
      <c r="Q320" s="277">
        <f t="shared" si="17"/>
        <v>0</v>
      </c>
      <c r="R320" s="277">
        <v>0</v>
      </c>
      <c r="S320" s="277">
        <f t="shared" si="18"/>
        <v>0</v>
      </c>
    </row>
    <row r="321" spans="1:19" s="286" customFormat="1" ht="12.75" x14ac:dyDescent="0.2">
      <c r="A321" s="459" t="s">
        <v>450</v>
      </c>
      <c r="B321" s="287" t="s">
        <v>395</v>
      </c>
      <c r="C321" s="572"/>
      <c r="D321" s="289">
        <v>0</v>
      </c>
      <c r="E321" s="289">
        <v>0</v>
      </c>
      <c r="F321" s="289">
        <v>0</v>
      </c>
      <c r="G321" s="289">
        <v>0</v>
      </c>
      <c r="H321" s="289">
        <v>0</v>
      </c>
      <c r="I321" s="289">
        <v>0</v>
      </c>
      <c r="J321" s="289">
        <v>0</v>
      </c>
      <c r="K321" s="289">
        <v>0</v>
      </c>
      <c r="L321" s="289">
        <v>0</v>
      </c>
      <c r="M321" s="289">
        <v>0</v>
      </c>
      <c r="N321" s="289">
        <v>0</v>
      </c>
      <c r="O321" s="289">
        <v>0</v>
      </c>
      <c r="P321" s="289">
        <v>0</v>
      </c>
      <c r="Q321" s="277">
        <f t="shared" si="17"/>
        <v>0</v>
      </c>
      <c r="R321" s="277">
        <v>0</v>
      </c>
      <c r="S321" s="277">
        <f t="shared" si="18"/>
        <v>0</v>
      </c>
    </row>
    <row r="322" spans="1:19" s="286" customFormat="1" ht="12.75" x14ac:dyDescent="0.2">
      <c r="A322" s="459" t="s">
        <v>451</v>
      </c>
      <c r="B322" s="287" t="s">
        <v>395</v>
      </c>
      <c r="C322" s="572"/>
      <c r="D322" s="289">
        <v>0</v>
      </c>
      <c r="E322" s="289">
        <v>0</v>
      </c>
      <c r="F322" s="289">
        <v>0</v>
      </c>
      <c r="G322" s="289">
        <v>0</v>
      </c>
      <c r="H322" s="289">
        <v>0</v>
      </c>
      <c r="I322" s="289">
        <v>0</v>
      </c>
      <c r="J322" s="289">
        <v>0</v>
      </c>
      <c r="K322" s="289">
        <v>0</v>
      </c>
      <c r="L322" s="289">
        <v>0</v>
      </c>
      <c r="M322" s="289">
        <v>0</v>
      </c>
      <c r="N322" s="289">
        <v>0</v>
      </c>
      <c r="O322" s="289">
        <v>0</v>
      </c>
      <c r="P322" s="289">
        <v>0</v>
      </c>
      <c r="Q322" s="277">
        <f t="shared" si="17"/>
        <v>0</v>
      </c>
      <c r="R322" s="277">
        <v>0</v>
      </c>
      <c r="S322" s="277">
        <f t="shared" si="18"/>
        <v>0</v>
      </c>
    </row>
    <row r="323" spans="1:19" s="286" customFormat="1" ht="12.75" x14ac:dyDescent="0.2">
      <c r="A323" s="459" t="s">
        <v>452</v>
      </c>
      <c r="B323" s="287" t="s">
        <v>395</v>
      </c>
      <c r="C323" s="572"/>
      <c r="D323" s="289">
        <v>0</v>
      </c>
      <c r="E323" s="289">
        <v>0</v>
      </c>
      <c r="F323" s="289">
        <v>0</v>
      </c>
      <c r="G323" s="289">
        <v>0</v>
      </c>
      <c r="H323" s="289">
        <v>0</v>
      </c>
      <c r="I323" s="289">
        <v>0</v>
      </c>
      <c r="J323" s="289">
        <v>0</v>
      </c>
      <c r="K323" s="289">
        <v>0</v>
      </c>
      <c r="L323" s="289">
        <v>0</v>
      </c>
      <c r="M323" s="289">
        <v>0</v>
      </c>
      <c r="N323" s="289">
        <v>0</v>
      </c>
      <c r="O323" s="289">
        <v>0</v>
      </c>
      <c r="P323" s="289">
        <v>0</v>
      </c>
      <c r="Q323" s="277">
        <f t="shared" si="17"/>
        <v>0</v>
      </c>
      <c r="R323" s="277">
        <v>0</v>
      </c>
      <c r="S323" s="277">
        <f t="shared" si="18"/>
        <v>0</v>
      </c>
    </row>
    <row r="324" spans="1:19" s="286" customFormat="1" ht="12.75" x14ac:dyDescent="0.2">
      <c r="A324" s="459" t="s">
        <v>453</v>
      </c>
      <c r="B324" s="287" t="s">
        <v>395</v>
      </c>
      <c r="C324" s="572"/>
      <c r="D324" s="289">
        <v>0</v>
      </c>
      <c r="E324" s="289">
        <v>0</v>
      </c>
      <c r="F324" s="289">
        <v>0</v>
      </c>
      <c r="G324" s="289">
        <v>0</v>
      </c>
      <c r="H324" s="289">
        <v>0</v>
      </c>
      <c r="I324" s="289">
        <v>0</v>
      </c>
      <c r="J324" s="289">
        <v>0</v>
      </c>
      <c r="K324" s="289">
        <v>0</v>
      </c>
      <c r="L324" s="289">
        <v>0</v>
      </c>
      <c r="M324" s="289">
        <v>0</v>
      </c>
      <c r="N324" s="289">
        <v>0</v>
      </c>
      <c r="O324" s="289">
        <v>0</v>
      </c>
      <c r="P324" s="289">
        <v>0</v>
      </c>
      <c r="Q324" s="277">
        <f t="shared" si="17"/>
        <v>0</v>
      </c>
      <c r="R324" s="277">
        <v>0</v>
      </c>
      <c r="S324" s="277">
        <f t="shared" si="18"/>
        <v>0</v>
      </c>
    </row>
    <row r="325" spans="1:19" s="59" customFormat="1" ht="12.75" x14ac:dyDescent="0.2">
      <c r="A325" s="459" t="s">
        <v>454</v>
      </c>
      <c r="B325" s="60" t="s">
        <v>395</v>
      </c>
      <c r="C325" s="572"/>
      <c r="D325" s="75">
        <v>0</v>
      </c>
      <c r="E325" s="75">
        <v>0</v>
      </c>
      <c r="F325" s="75">
        <v>0</v>
      </c>
      <c r="G325" s="75">
        <v>0</v>
      </c>
      <c r="H325" s="75">
        <v>0</v>
      </c>
      <c r="I325" s="75">
        <v>0</v>
      </c>
      <c r="J325" s="75">
        <v>0</v>
      </c>
      <c r="K325" s="75">
        <v>0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46">
        <f t="shared" si="17"/>
        <v>0</v>
      </c>
      <c r="R325" s="46">
        <v>0</v>
      </c>
      <c r="S325" s="46">
        <f t="shared" si="18"/>
        <v>0</v>
      </c>
    </row>
    <row r="326" spans="1:19" s="59" customFormat="1" ht="12.75" x14ac:dyDescent="0.2">
      <c r="A326" s="459" t="s">
        <v>455</v>
      </c>
      <c r="B326" s="60" t="s">
        <v>395</v>
      </c>
      <c r="C326" s="572"/>
      <c r="D326" s="75">
        <v>0</v>
      </c>
      <c r="E326" s="75">
        <v>0</v>
      </c>
      <c r="F326" s="75">
        <v>0</v>
      </c>
      <c r="G326" s="75">
        <v>0</v>
      </c>
      <c r="H326" s="75">
        <v>0</v>
      </c>
      <c r="I326" s="75">
        <v>0</v>
      </c>
      <c r="J326" s="75">
        <v>0</v>
      </c>
      <c r="K326" s="75">
        <v>0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46">
        <f t="shared" si="17"/>
        <v>0</v>
      </c>
      <c r="R326" s="46">
        <v>0</v>
      </c>
      <c r="S326" s="46">
        <f t="shared" si="18"/>
        <v>0</v>
      </c>
    </row>
    <row r="327" spans="1:19" s="59" customFormat="1" ht="12.75" x14ac:dyDescent="0.2">
      <c r="A327" s="459" t="s">
        <v>456</v>
      </c>
      <c r="B327" s="60" t="s">
        <v>395</v>
      </c>
      <c r="C327" s="572"/>
      <c r="D327" s="75">
        <v>0</v>
      </c>
      <c r="E327" s="75">
        <v>0</v>
      </c>
      <c r="F327" s="75">
        <v>0</v>
      </c>
      <c r="G327" s="75">
        <v>0</v>
      </c>
      <c r="H327" s="75">
        <v>0</v>
      </c>
      <c r="I327" s="75">
        <v>0</v>
      </c>
      <c r="J327" s="75">
        <v>0</v>
      </c>
      <c r="K327" s="75">
        <v>0</v>
      </c>
      <c r="L327" s="75">
        <v>0</v>
      </c>
      <c r="M327" s="75">
        <v>0</v>
      </c>
      <c r="N327" s="75">
        <v>0</v>
      </c>
      <c r="O327" s="75">
        <v>0</v>
      </c>
      <c r="P327" s="75">
        <v>0</v>
      </c>
      <c r="Q327" s="46">
        <f t="shared" ref="Q327:Q340" si="19">SUM(D327:P327)</f>
        <v>0</v>
      </c>
      <c r="R327" s="46">
        <v>0</v>
      </c>
      <c r="S327" s="46">
        <f t="shared" si="18"/>
        <v>0</v>
      </c>
    </row>
    <row r="328" spans="1:19" s="59" customFormat="1" ht="12.75" x14ac:dyDescent="0.2">
      <c r="A328" s="459" t="s">
        <v>457</v>
      </c>
      <c r="B328" s="60" t="s">
        <v>395</v>
      </c>
      <c r="C328" s="572"/>
      <c r="D328" s="75">
        <v>0</v>
      </c>
      <c r="E328" s="75">
        <v>0</v>
      </c>
      <c r="F328" s="75">
        <v>0</v>
      </c>
      <c r="G328" s="75">
        <v>0</v>
      </c>
      <c r="H328" s="75">
        <v>0</v>
      </c>
      <c r="I328" s="75">
        <v>0</v>
      </c>
      <c r="J328" s="75">
        <v>0</v>
      </c>
      <c r="K328" s="75">
        <v>0</v>
      </c>
      <c r="L328" s="75">
        <v>0</v>
      </c>
      <c r="M328" s="75">
        <v>0</v>
      </c>
      <c r="N328" s="75">
        <v>0</v>
      </c>
      <c r="O328" s="75">
        <v>0</v>
      </c>
      <c r="P328" s="75">
        <v>0</v>
      </c>
      <c r="Q328" s="46">
        <f t="shared" si="19"/>
        <v>0</v>
      </c>
      <c r="R328" s="46">
        <v>0</v>
      </c>
      <c r="S328" s="46">
        <f t="shared" si="18"/>
        <v>0</v>
      </c>
    </row>
    <row r="329" spans="1:19" s="59" customFormat="1" ht="12.75" x14ac:dyDescent="0.2">
      <c r="A329" s="459" t="s">
        <v>458</v>
      </c>
      <c r="B329" s="60" t="s">
        <v>395</v>
      </c>
      <c r="C329" s="572"/>
      <c r="D329" s="75">
        <v>0</v>
      </c>
      <c r="E329" s="75">
        <v>0</v>
      </c>
      <c r="F329" s="75">
        <v>0</v>
      </c>
      <c r="G329" s="75">
        <v>0</v>
      </c>
      <c r="H329" s="75">
        <v>0</v>
      </c>
      <c r="I329" s="75">
        <v>0</v>
      </c>
      <c r="J329" s="75">
        <v>0</v>
      </c>
      <c r="K329" s="75">
        <v>0</v>
      </c>
      <c r="L329" s="75">
        <v>0</v>
      </c>
      <c r="M329" s="75">
        <v>0</v>
      </c>
      <c r="N329" s="75">
        <v>0</v>
      </c>
      <c r="O329" s="75">
        <v>0</v>
      </c>
      <c r="P329" s="75">
        <v>0</v>
      </c>
      <c r="Q329" s="46">
        <f t="shared" si="19"/>
        <v>0</v>
      </c>
      <c r="R329" s="46">
        <v>0</v>
      </c>
      <c r="S329" s="46">
        <f t="shared" si="18"/>
        <v>0</v>
      </c>
    </row>
    <row r="330" spans="1:19" s="59" customFormat="1" ht="12.75" x14ac:dyDescent="0.2">
      <c r="A330" s="459" t="s">
        <v>459</v>
      </c>
      <c r="B330" s="60" t="s">
        <v>395</v>
      </c>
      <c r="C330" s="572"/>
      <c r="D330" s="75">
        <v>0</v>
      </c>
      <c r="E330" s="75">
        <v>0</v>
      </c>
      <c r="F330" s="75">
        <v>0</v>
      </c>
      <c r="G330" s="75">
        <v>0</v>
      </c>
      <c r="H330" s="75">
        <v>0</v>
      </c>
      <c r="I330" s="75">
        <v>0</v>
      </c>
      <c r="J330" s="75">
        <v>0</v>
      </c>
      <c r="K330" s="75">
        <v>0</v>
      </c>
      <c r="L330" s="75">
        <v>0</v>
      </c>
      <c r="M330" s="75">
        <v>0</v>
      </c>
      <c r="N330" s="75">
        <v>0</v>
      </c>
      <c r="O330" s="75">
        <v>0</v>
      </c>
      <c r="P330" s="75">
        <v>0</v>
      </c>
      <c r="Q330" s="46">
        <f t="shared" si="19"/>
        <v>0</v>
      </c>
      <c r="R330" s="46">
        <v>0</v>
      </c>
      <c r="S330" s="46">
        <f t="shared" si="18"/>
        <v>0</v>
      </c>
    </row>
    <row r="331" spans="1:19" s="59" customFormat="1" ht="12.75" x14ac:dyDescent="0.2">
      <c r="A331" s="459" t="s">
        <v>460</v>
      </c>
      <c r="B331" s="60" t="s">
        <v>395</v>
      </c>
      <c r="C331" s="572"/>
      <c r="D331" s="75">
        <v>0</v>
      </c>
      <c r="E331" s="75">
        <v>0</v>
      </c>
      <c r="F331" s="75">
        <v>0</v>
      </c>
      <c r="G331" s="75">
        <v>0</v>
      </c>
      <c r="H331" s="75">
        <v>0</v>
      </c>
      <c r="I331" s="75">
        <v>0</v>
      </c>
      <c r="J331" s="75">
        <v>0</v>
      </c>
      <c r="K331" s="75">
        <v>0</v>
      </c>
      <c r="L331" s="75">
        <v>0</v>
      </c>
      <c r="M331" s="75">
        <v>0</v>
      </c>
      <c r="N331" s="75">
        <v>0</v>
      </c>
      <c r="O331" s="75">
        <v>0</v>
      </c>
      <c r="P331" s="75">
        <v>0</v>
      </c>
      <c r="Q331" s="46">
        <f t="shared" si="19"/>
        <v>0</v>
      </c>
      <c r="R331" s="46">
        <v>0</v>
      </c>
      <c r="S331" s="46">
        <f t="shared" si="18"/>
        <v>0</v>
      </c>
    </row>
    <row r="332" spans="1:19" s="59" customFormat="1" ht="12.75" x14ac:dyDescent="0.2">
      <c r="A332" s="459" t="s">
        <v>461</v>
      </c>
      <c r="B332" s="60" t="s">
        <v>395</v>
      </c>
      <c r="C332" s="572"/>
      <c r="D332" s="75">
        <v>0</v>
      </c>
      <c r="E332" s="75">
        <v>0</v>
      </c>
      <c r="F332" s="75">
        <v>0</v>
      </c>
      <c r="G332" s="75">
        <v>0</v>
      </c>
      <c r="H332" s="75">
        <v>0</v>
      </c>
      <c r="I332" s="75">
        <v>0</v>
      </c>
      <c r="J332" s="75">
        <v>0</v>
      </c>
      <c r="K332" s="75">
        <v>0</v>
      </c>
      <c r="L332" s="75">
        <v>0</v>
      </c>
      <c r="M332" s="75">
        <v>0</v>
      </c>
      <c r="N332" s="75">
        <v>0</v>
      </c>
      <c r="O332" s="75">
        <v>0</v>
      </c>
      <c r="P332" s="75">
        <v>0</v>
      </c>
      <c r="Q332" s="46">
        <f t="shared" si="19"/>
        <v>0</v>
      </c>
      <c r="R332" s="46">
        <v>0</v>
      </c>
      <c r="S332" s="46">
        <f>Q332+R332</f>
        <v>0</v>
      </c>
    </row>
    <row r="333" spans="1:19" s="59" customFormat="1" ht="12.75" x14ac:dyDescent="0.2">
      <c r="A333" s="459" t="s">
        <v>462</v>
      </c>
      <c r="B333" s="60" t="s">
        <v>395</v>
      </c>
      <c r="C333" s="572"/>
      <c r="D333" s="75">
        <v>0</v>
      </c>
      <c r="E333" s="75">
        <v>0</v>
      </c>
      <c r="F333" s="75">
        <v>0</v>
      </c>
      <c r="G333" s="75">
        <v>0</v>
      </c>
      <c r="H333" s="75">
        <v>0</v>
      </c>
      <c r="I333" s="75">
        <v>0</v>
      </c>
      <c r="J333" s="75">
        <v>0</v>
      </c>
      <c r="K333" s="75">
        <v>0</v>
      </c>
      <c r="L333" s="75">
        <v>0</v>
      </c>
      <c r="M333" s="75">
        <v>0</v>
      </c>
      <c r="N333" s="75">
        <v>0</v>
      </c>
      <c r="O333" s="75">
        <v>0</v>
      </c>
      <c r="P333" s="75">
        <v>0</v>
      </c>
      <c r="Q333" s="46">
        <f t="shared" si="19"/>
        <v>0</v>
      </c>
      <c r="R333" s="46">
        <v>0</v>
      </c>
      <c r="S333" s="46">
        <f t="shared" si="18"/>
        <v>0</v>
      </c>
    </row>
    <row r="334" spans="1:19" s="59" customFormat="1" ht="12.75" x14ac:dyDescent="0.2">
      <c r="A334" s="459" t="s">
        <v>463</v>
      </c>
      <c r="B334" s="60" t="s">
        <v>395</v>
      </c>
      <c r="C334" s="572"/>
      <c r="D334" s="75">
        <v>0</v>
      </c>
      <c r="E334" s="75">
        <v>0</v>
      </c>
      <c r="F334" s="75">
        <v>0</v>
      </c>
      <c r="G334" s="75">
        <v>0</v>
      </c>
      <c r="H334" s="75">
        <v>0</v>
      </c>
      <c r="I334" s="75">
        <v>0</v>
      </c>
      <c r="J334" s="75">
        <v>0</v>
      </c>
      <c r="K334" s="75">
        <v>0</v>
      </c>
      <c r="L334" s="75">
        <v>0</v>
      </c>
      <c r="M334" s="75">
        <v>0</v>
      </c>
      <c r="N334" s="75">
        <v>0</v>
      </c>
      <c r="O334" s="75">
        <v>0</v>
      </c>
      <c r="P334" s="75">
        <v>0</v>
      </c>
      <c r="Q334" s="46">
        <f t="shared" si="19"/>
        <v>0</v>
      </c>
      <c r="R334" s="46">
        <v>0</v>
      </c>
      <c r="S334" s="46">
        <f>Q334+R334</f>
        <v>0</v>
      </c>
    </row>
    <row r="335" spans="1:19" s="59" customFormat="1" ht="12.75" x14ac:dyDescent="0.2">
      <c r="A335" s="459" t="s">
        <v>464</v>
      </c>
      <c r="B335" s="60" t="s">
        <v>395</v>
      </c>
      <c r="C335" s="572"/>
      <c r="D335" s="75">
        <v>0</v>
      </c>
      <c r="E335" s="75">
        <v>0</v>
      </c>
      <c r="F335" s="75">
        <v>0</v>
      </c>
      <c r="G335" s="75">
        <v>0</v>
      </c>
      <c r="H335" s="75">
        <v>0</v>
      </c>
      <c r="I335" s="75">
        <v>0</v>
      </c>
      <c r="J335" s="75">
        <v>0</v>
      </c>
      <c r="K335" s="75">
        <v>0</v>
      </c>
      <c r="L335" s="75">
        <v>0</v>
      </c>
      <c r="M335" s="75">
        <v>0</v>
      </c>
      <c r="N335" s="75">
        <v>0</v>
      </c>
      <c r="O335" s="75">
        <v>0</v>
      </c>
      <c r="P335" s="75">
        <v>0</v>
      </c>
      <c r="Q335" s="46">
        <f t="shared" si="19"/>
        <v>0</v>
      </c>
      <c r="R335" s="46">
        <v>0</v>
      </c>
      <c r="S335" s="46">
        <f>Q335+R335</f>
        <v>0</v>
      </c>
    </row>
    <row r="336" spans="1:19" s="59" customFormat="1" ht="12.75" x14ac:dyDescent="0.2">
      <c r="A336" s="459" t="s">
        <v>465</v>
      </c>
      <c r="B336" s="60" t="s">
        <v>395</v>
      </c>
      <c r="C336" s="572"/>
      <c r="D336" s="75">
        <v>0</v>
      </c>
      <c r="E336" s="75">
        <v>0</v>
      </c>
      <c r="F336" s="75">
        <v>0</v>
      </c>
      <c r="G336" s="75">
        <v>0</v>
      </c>
      <c r="H336" s="75">
        <v>0</v>
      </c>
      <c r="I336" s="75">
        <v>0</v>
      </c>
      <c r="J336" s="75">
        <v>0</v>
      </c>
      <c r="K336" s="75">
        <v>0</v>
      </c>
      <c r="L336" s="75">
        <v>0</v>
      </c>
      <c r="M336" s="75">
        <v>0</v>
      </c>
      <c r="N336" s="75">
        <v>0</v>
      </c>
      <c r="O336" s="75">
        <v>0</v>
      </c>
      <c r="P336" s="75">
        <v>0</v>
      </c>
      <c r="Q336" s="46">
        <f t="shared" si="19"/>
        <v>0</v>
      </c>
      <c r="R336" s="46">
        <v>0</v>
      </c>
      <c r="S336" s="46">
        <f>Q336+R336</f>
        <v>0</v>
      </c>
    </row>
    <row r="337" spans="1:20" s="59" customFormat="1" ht="12.75" x14ac:dyDescent="0.2">
      <c r="A337" s="459" t="s">
        <v>466</v>
      </c>
      <c r="B337" s="60" t="s">
        <v>395</v>
      </c>
      <c r="C337" s="572"/>
      <c r="D337" s="75">
        <v>0</v>
      </c>
      <c r="E337" s="75">
        <v>0</v>
      </c>
      <c r="F337" s="75">
        <v>0</v>
      </c>
      <c r="G337" s="75">
        <v>0</v>
      </c>
      <c r="H337" s="75">
        <v>0</v>
      </c>
      <c r="I337" s="75">
        <v>0</v>
      </c>
      <c r="J337" s="75">
        <v>0</v>
      </c>
      <c r="K337" s="75">
        <v>0</v>
      </c>
      <c r="L337" s="75">
        <v>0</v>
      </c>
      <c r="M337" s="75">
        <v>0</v>
      </c>
      <c r="N337" s="75">
        <v>0</v>
      </c>
      <c r="O337" s="75">
        <v>0</v>
      </c>
      <c r="P337" s="75">
        <v>0</v>
      </c>
      <c r="Q337" s="46">
        <f t="shared" si="19"/>
        <v>0</v>
      </c>
      <c r="R337" s="46">
        <v>0</v>
      </c>
      <c r="S337" s="75">
        <f t="shared" si="18"/>
        <v>0</v>
      </c>
    </row>
    <row r="338" spans="1:20" s="59" customFormat="1" ht="12.75" x14ac:dyDescent="0.2">
      <c r="A338" s="459" t="s">
        <v>467</v>
      </c>
      <c r="B338" s="60" t="s">
        <v>395</v>
      </c>
      <c r="C338" s="572"/>
      <c r="D338" s="75">
        <v>0</v>
      </c>
      <c r="E338" s="75">
        <v>0</v>
      </c>
      <c r="F338" s="75">
        <v>0</v>
      </c>
      <c r="G338" s="75">
        <v>0</v>
      </c>
      <c r="H338" s="75">
        <v>0</v>
      </c>
      <c r="I338" s="75">
        <v>0</v>
      </c>
      <c r="J338" s="75">
        <v>0</v>
      </c>
      <c r="K338" s="75">
        <v>0</v>
      </c>
      <c r="L338" s="75">
        <v>0</v>
      </c>
      <c r="M338" s="75">
        <v>0</v>
      </c>
      <c r="N338" s="75">
        <v>0</v>
      </c>
      <c r="O338" s="75">
        <v>0</v>
      </c>
      <c r="P338" s="75">
        <v>0</v>
      </c>
      <c r="Q338" s="46">
        <f t="shared" si="19"/>
        <v>0</v>
      </c>
      <c r="R338" s="46">
        <v>0</v>
      </c>
      <c r="S338" s="46">
        <f t="shared" si="18"/>
        <v>0</v>
      </c>
    </row>
    <row r="339" spans="1:20" s="59" customFormat="1" ht="12.75" x14ac:dyDescent="0.2">
      <c r="A339" s="459" t="s">
        <v>160</v>
      </c>
      <c r="B339" s="60" t="s">
        <v>395</v>
      </c>
      <c r="C339" s="572"/>
      <c r="D339" s="75">
        <v>0</v>
      </c>
      <c r="E339" s="75">
        <v>0</v>
      </c>
      <c r="F339" s="75">
        <v>0</v>
      </c>
      <c r="G339" s="75">
        <v>0</v>
      </c>
      <c r="H339" s="75">
        <v>0</v>
      </c>
      <c r="I339" s="75">
        <v>0</v>
      </c>
      <c r="J339" s="75">
        <v>0</v>
      </c>
      <c r="K339" s="75">
        <v>0</v>
      </c>
      <c r="L339" s="75">
        <v>0</v>
      </c>
      <c r="M339" s="75">
        <v>0</v>
      </c>
      <c r="N339" s="75">
        <v>0</v>
      </c>
      <c r="O339" s="75">
        <v>0</v>
      </c>
      <c r="P339" s="75">
        <v>0</v>
      </c>
      <c r="Q339" s="46">
        <f t="shared" si="19"/>
        <v>0</v>
      </c>
      <c r="R339" s="46">
        <v>0</v>
      </c>
      <c r="S339" s="46">
        <f>Q339+R339</f>
        <v>0</v>
      </c>
    </row>
    <row r="340" spans="1:20" s="59" customFormat="1" ht="12.75" x14ac:dyDescent="0.2">
      <c r="A340" s="459" t="s">
        <v>431</v>
      </c>
      <c r="B340" s="60" t="s">
        <v>395</v>
      </c>
      <c r="C340" s="572"/>
      <c r="D340" s="75">
        <v>0</v>
      </c>
      <c r="E340" s="75">
        <v>0</v>
      </c>
      <c r="F340" s="75">
        <v>0</v>
      </c>
      <c r="G340" s="75">
        <v>0</v>
      </c>
      <c r="H340" s="75">
        <v>0</v>
      </c>
      <c r="I340" s="75">
        <v>0</v>
      </c>
      <c r="J340" s="75">
        <v>0</v>
      </c>
      <c r="K340" s="75">
        <v>0</v>
      </c>
      <c r="L340" s="75">
        <v>0</v>
      </c>
      <c r="M340" s="75">
        <v>0</v>
      </c>
      <c r="N340" s="75">
        <v>0</v>
      </c>
      <c r="O340" s="75">
        <v>0</v>
      </c>
      <c r="P340" s="75">
        <v>0</v>
      </c>
      <c r="Q340" s="46">
        <f t="shared" si="19"/>
        <v>0</v>
      </c>
      <c r="R340" s="46">
        <v>0</v>
      </c>
      <c r="S340" s="46">
        <f t="shared" si="18"/>
        <v>0</v>
      </c>
    </row>
    <row r="341" spans="1:20" s="59" customFormat="1" ht="12" thickBot="1" x14ac:dyDescent="0.25">
      <c r="A341" s="72"/>
      <c r="B341" s="72"/>
      <c r="C341" s="288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70"/>
      <c r="R341" s="70"/>
      <c r="S341" s="72"/>
    </row>
    <row r="342" spans="1:20" s="59" customFormat="1" x14ac:dyDescent="0.2">
      <c r="A342" s="60" t="s">
        <v>134</v>
      </c>
      <c r="B342" s="46"/>
      <c r="C342" s="277"/>
      <c r="D342" s="75">
        <f t="shared" ref="D342:S342" si="20">SUM(D280:D340)</f>
        <v>0</v>
      </c>
      <c r="E342" s="75">
        <f t="shared" si="20"/>
        <v>0</v>
      </c>
      <c r="F342" s="75">
        <f t="shared" si="20"/>
        <v>0</v>
      </c>
      <c r="G342" s="75">
        <f t="shared" si="20"/>
        <v>0</v>
      </c>
      <c r="H342" s="75">
        <f t="shared" si="20"/>
        <v>0</v>
      </c>
      <c r="I342" s="75">
        <f t="shared" si="20"/>
        <v>0</v>
      </c>
      <c r="J342" s="75">
        <f t="shared" si="20"/>
        <v>0</v>
      </c>
      <c r="K342" s="75">
        <f t="shared" si="20"/>
        <v>0</v>
      </c>
      <c r="L342" s="75">
        <f t="shared" si="20"/>
        <v>0</v>
      </c>
      <c r="M342" s="75">
        <f t="shared" si="20"/>
        <v>0</v>
      </c>
      <c r="N342" s="75">
        <f t="shared" si="20"/>
        <v>0</v>
      </c>
      <c r="O342" s="75">
        <f t="shared" si="20"/>
        <v>0</v>
      </c>
      <c r="P342" s="75">
        <f t="shared" si="20"/>
        <v>0</v>
      </c>
      <c r="Q342" s="46">
        <f t="shared" si="20"/>
        <v>0</v>
      </c>
      <c r="R342" s="46">
        <f t="shared" si="20"/>
        <v>0</v>
      </c>
      <c r="S342" s="46">
        <f t="shared" si="20"/>
        <v>0</v>
      </c>
      <c r="T342" s="77"/>
    </row>
    <row r="343" spans="1:20" s="285" customFormat="1" x14ac:dyDescent="0.2">
      <c r="A343" s="460" t="s">
        <v>351</v>
      </c>
      <c r="B343" s="289"/>
      <c r="C343" s="289"/>
      <c r="D343" s="289">
        <v>0</v>
      </c>
      <c r="E343" s="289">
        <v>0</v>
      </c>
      <c r="F343" s="289">
        <v>0</v>
      </c>
      <c r="G343" s="289">
        <v>0</v>
      </c>
      <c r="H343" s="289">
        <v>0</v>
      </c>
      <c r="I343" s="289">
        <v>0</v>
      </c>
      <c r="J343" s="289">
        <v>0</v>
      </c>
      <c r="K343" s="289">
        <v>0</v>
      </c>
      <c r="L343" s="289">
        <v>0</v>
      </c>
      <c r="M343" s="289">
        <v>0</v>
      </c>
      <c r="N343" s="289">
        <v>0</v>
      </c>
      <c r="O343" s="289">
        <v>0</v>
      </c>
      <c r="P343" s="289">
        <v>0</v>
      </c>
      <c r="Q343" s="289">
        <f t="shared" ref="Q343:Q346" si="21">SUM(D343:P343)</f>
        <v>0</v>
      </c>
      <c r="R343" s="289"/>
      <c r="S343" s="289">
        <f>+Q343</f>
        <v>0</v>
      </c>
      <c r="T343" s="144"/>
    </row>
    <row r="344" spans="1:20" s="59" customFormat="1" x14ac:dyDescent="0.2">
      <c r="A344" s="59" t="s">
        <v>135</v>
      </c>
      <c r="B344" s="46"/>
      <c r="C344" s="277"/>
      <c r="D344" s="75">
        <v>0</v>
      </c>
      <c r="E344" s="75">
        <v>0</v>
      </c>
      <c r="F344" s="75">
        <v>0</v>
      </c>
      <c r="G344" s="75">
        <v>0</v>
      </c>
      <c r="H344" s="75">
        <v>0</v>
      </c>
      <c r="I344" s="75">
        <v>0</v>
      </c>
      <c r="J344" s="75">
        <v>0</v>
      </c>
      <c r="K344" s="75">
        <v>0</v>
      </c>
      <c r="L344" s="75">
        <v>0</v>
      </c>
      <c r="M344" s="75">
        <v>0</v>
      </c>
      <c r="N344" s="75">
        <v>0</v>
      </c>
      <c r="O344" s="75">
        <v>0</v>
      </c>
      <c r="P344" s="75">
        <v>0</v>
      </c>
      <c r="Q344" s="46">
        <f t="shared" si="21"/>
        <v>0</v>
      </c>
      <c r="R344" s="46">
        <v>0</v>
      </c>
      <c r="S344" s="46">
        <f t="shared" ref="S344:S346" si="22">Q344+R344</f>
        <v>0</v>
      </c>
      <c r="T344" s="77"/>
    </row>
    <row r="345" spans="1:20" s="59" customFormat="1" x14ac:dyDescent="0.2">
      <c r="A345" s="59" t="s">
        <v>136</v>
      </c>
      <c r="B345" s="46"/>
      <c r="C345" s="277"/>
      <c r="D345" s="75">
        <v>0</v>
      </c>
      <c r="E345" s="75">
        <v>0</v>
      </c>
      <c r="F345" s="75">
        <v>0</v>
      </c>
      <c r="G345" s="75">
        <v>0</v>
      </c>
      <c r="H345" s="75">
        <v>0</v>
      </c>
      <c r="I345" s="75">
        <v>0</v>
      </c>
      <c r="J345" s="75">
        <v>0</v>
      </c>
      <c r="K345" s="75">
        <v>0</v>
      </c>
      <c r="L345" s="75">
        <v>0</v>
      </c>
      <c r="M345" s="75">
        <v>0</v>
      </c>
      <c r="N345" s="75">
        <v>0</v>
      </c>
      <c r="O345" s="75">
        <v>0</v>
      </c>
      <c r="P345" s="75">
        <v>0</v>
      </c>
      <c r="Q345" s="46">
        <f t="shared" si="21"/>
        <v>0</v>
      </c>
      <c r="R345" s="46">
        <v>0</v>
      </c>
      <c r="S345" s="46">
        <f t="shared" si="22"/>
        <v>0</v>
      </c>
    </row>
    <row r="346" spans="1:20" s="59" customFormat="1" x14ac:dyDescent="0.2">
      <c r="A346" s="460" t="s">
        <v>352</v>
      </c>
      <c r="B346" s="46"/>
      <c r="C346" s="277"/>
      <c r="D346" s="58">
        <v>0</v>
      </c>
      <c r="E346" s="58">
        <v>0</v>
      </c>
      <c r="F346" s="58">
        <v>0</v>
      </c>
      <c r="G346" s="58">
        <v>0</v>
      </c>
      <c r="H346" s="58">
        <v>0</v>
      </c>
      <c r="I346" s="58">
        <v>0</v>
      </c>
      <c r="J346" s="58">
        <v>0</v>
      </c>
      <c r="K346" s="58">
        <v>0</v>
      </c>
      <c r="L346" s="58">
        <v>0</v>
      </c>
      <c r="M346" s="58">
        <v>0</v>
      </c>
      <c r="N346" s="58">
        <v>0</v>
      </c>
      <c r="O346" s="58">
        <v>0</v>
      </c>
      <c r="P346" s="58">
        <v>0</v>
      </c>
      <c r="Q346" s="46">
        <f t="shared" si="21"/>
        <v>0</v>
      </c>
      <c r="R346" s="289">
        <v>0</v>
      </c>
      <c r="S346" s="289">
        <f t="shared" si="22"/>
        <v>0</v>
      </c>
      <c r="T346" s="77"/>
    </row>
    <row r="347" spans="1:20" s="59" customFormat="1" ht="12" thickBot="1" x14ac:dyDescent="0.25">
      <c r="A347" s="73" t="s">
        <v>137</v>
      </c>
      <c r="B347" s="73" t="s">
        <v>137</v>
      </c>
      <c r="C347" s="73" t="s">
        <v>137</v>
      </c>
      <c r="D347" s="102" t="s">
        <v>137</v>
      </c>
      <c r="E347" s="102" t="s">
        <v>137</v>
      </c>
      <c r="F347" s="102" t="s">
        <v>137</v>
      </c>
      <c r="G347" s="102" t="s">
        <v>137</v>
      </c>
      <c r="H347" s="102"/>
      <c r="I347" s="102"/>
      <c r="J347" s="102" t="s">
        <v>137</v>
      </c>
      <c r="K347" s="102" t="s">
        <v>137</v>
      </c>
      <c r="L347" s="102" t="s">
        <v>137</v>
      </c>
      <c r="M347" s="102" t="s">
        <v>137</v>
      </c>
      <c r="N347" s="102" t="s">
        <v>137</v>
      </c>
      <c r="O347" s="102"/>
      <c r="P347" s="102" t="s">
        <v>137</v>
      </c>
      <c r="Q347" s="73" t="s">
        <v>137</v>
      </c>
      <c r="R347" s="73" t="s">
        <v>137</v>
      </c>
      <c r="S347" s="73" t="s">
        <v>137</v>
      </c>
    </row>
    <row r="348" spans="1:20" x14ac:dyDescent="0.2">
      <c r="P348" s="100"/>
    </row>
    <row r="349" spans="1:20" s="59" customFormat="1" x14ac:dyDescent="0.2">
      <c r="C349" s="77"/>
      <c r="D349" s="99"/>
      <c r="E349" s="99"/>
      <c r="F349" s="99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R349" s="46"/>
    </row>
    <row r="350" spans="1:20" s="59" customFormat="1" x14ac:dyDescent="0.2">
      <c r="C350" s="77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R350" s="46"/>
    </row>
    <row r="351" spans="1:20" s="59" customFormat="1" x14ac:dyDescent="0.2">
      <c r="C351" s="77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R351" s="46"/>
    </row>
    <row r="352" spans="1:20" s="59" customFormat="1" x14ac:dyDescent="0.2">
      <c r="C352" s="77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R352" s="46"/>
    </row>
    <row r="353" spans="3:18" s="59" customFormat="1" x14ac:dyDescent="0.2">
      <c r="C353" s="77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R353" s="46"/>
    </row>
    <row r="354" spans="3:18" s="59" customFormat="1" x14ac:dyDescent="0.2">
      <c r="C354" s="77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R354" s="46"/>
    </row>
    <row r="355" spans="3:18" s="59" customFormat="1" x14ac:dyDescent="0.2">
      <c r="C355" s="77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R355" s="46"/>
    </row>
    <row r="356" spans="3:18" s="59" customFormat="1" x14ac:dyDescent="0.2">
      <c r="C356" s="77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R356" s="46"/>
    </row>
    <row r="357" spans="3:18" s="59" customFormat="1" x14ac:dyDescent="0.2">
      <c r="C357" s="77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R357" s="46"/>
    </row>
    <row r="358" spans="3:18" s="59" customFormat="1" x14ac:dyDescent="0.2">
      <c r="C358" s="77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R358" s="46"/>
    </row>
    <row r="359" spans="3:18" s="59" customFormat="1" x14ac:dyDescent="0.2">
      <c r="C359" s="77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R359" s="46"/>
    </row>
    <row r="360" spans="3:18" s="59" customFormat="1" x14ac:dyDescent="0.2">
      <c r="C360" s="77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R360" s="46"/>
    </row>
    <row r="361" spans="3:18" s="59" customFormat="1" x14ac:dyDescent="0.2">
      <c r="C361" s="77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R361" s="46"/>
    </row>
    <row r="362" spans="3:18" s="59" customFormat="1" x14ac:dyDescent="0.2">
      <c r="C362" s="77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R362" s="46"/>
    </row>
    <row r="363" spans="3:18" s="59" customFormat="1" x14ac:dyDescent="0.2">
      <c r="C363" s="77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R363" s="46"/>
    </row>
    <row r="364" spans="3:18" s="59" customFormat="1" x14ac:dyDescent="0.2">
      <c r="C364" s="77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R364" s="46"/>
    </row>
    <row r="365" spans="3:18" s="59" customFormat="1" x14ac:dyDescent="0.2">
      <c r="C365" s="77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R365" s="46"/>
    </row>
    <row r="366" spans="3:18" s="59" customFormat="1" x14ac:dyDescent="0.2">
      <c r="C366" s="77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R366" s="46"/>
    </row>
    <row r="367" spans="3:18" s="59" customFormat="1" x14ac:dyDescent="0.2">
      <c r="C367" s="77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R367" s="46"/>
    </row>
    <row r="368" spans="3:18" s="59" customFormat="1" x14ac:dyDescent="0.2">
      <c r="C368" s="77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R368" s="46"/>
    </row>
    <row r="369" spans="3:18" s="59" customFormat="1" x14ac:dyDescent="0.2">
      <c r="C369" s="77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R369" s="46"/>
    </row>
    <row r="370" spans="3:18" s="59" customFormat="1" x14ac:dyDescent="0.2">
      <c r="C370" s="77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R370" s="46"/>
    </row>
    <row r="371" spans="3:18" s="59" customFormat="1" x14ac:dyDescent="0.2">
      <c r="C371" s="77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R371" s="46"/>
    </row>
    <row r="372" spans="3:18" s="59" customFormat="1" x14ac:dyDescent="0.2">
      <c r="C372" s="77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R372" s="46"/>
    </row>
    <row r="373" spans="3:18" s="59" customFormat="1" x14ac:dyDescent="0.2">
      <c r="C373" s="77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R373" s="46"/>
    </row>
    <row r="374" spans="3:18" s="59" customFormat="1" x14ac:dyDescent="0.2">
      <c r="C374" s="77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R374" s="46"/>
    </row>
    <row r="375" spans="3:18" s="59" customFormat="1" x14ac:dyDescent="0.2">
      <c r="C375" s="77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R375" s="46"/>
    </row>
    <row r="376" spans="3:18" s="59" customFormat="1" x14ac:dyDescent="0.2">
      <c r="C376" s="77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R376" s="46"/>
    </row>
    <row r="377" spans="3:18" s="59" customFormat="1" x14ac:dyDescent="0.2">
      <c r="C377" s="77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R377" s="46"/>
    </row>
    <row r="378" spans="3:18" s="59" customFormat="1" x14ac:dyDescent="0.2">
      <c r="C378" s="77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R378" s="46"/>
    </row>
    <row r="379" spans="3:18" s="59" customFormat="1" x14ac:dyDescent="0.2">
      <c r="C379" s="77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R379" s="46"/>
    </row>
    <row r="380" spans="3:18" s="59" customFormat="1" x14ac:dyDescent="0.2">
      <c r="C380" s="77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R380" s="46"/>
    </row>
    <row r="381" spans="3:18" s="59" customFormat="1" x14ac:dyDescent="0.2">
      <c r="C381" s="77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R381" s="46"/>
    </row>
    <row r="382" spans="3:18" s="59" customFormat="1" x14ac:dyDescent="0.2">
      <c r="C382" s="77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R382" s="46"/>
    </row>
    <row r="383" spans="3:18" s="59" customFormat="1" x14ac:dyDescent="0.2">
      <c r="C383" s="77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R383" s="46"/>
    </row>
    <row r="384" spans="3:18" s="59" customFormat="1" x14ac:dyDescent="0.2">
      <c r="C384" s="77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R384" s="46"/>
    </row>
    <row r="385" spans="3:18" s="59" customFormat="1" x14ac:dyDescent="0.2">
      <c r="C385" s="77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R385" s="46"/>
    </row>
    <row r="386" spans="3:18" s="59" customFormat="1" x14ac:dyDescent="0.2">
      <c r="C386" s="77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R386" s="46"/>
    </row>
    <row r="387" spans="3:18" s="59" customFormat="1" x14ac:dyDescent="0.2">
      <c r="C387" s="77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R387" s="46"/>
    </row>
    <row r="388" spans="3:18" s="59" customFormat="1" x14ac:dyDescent="0.2">
      <c r="C388" s="77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R388" s="46"/>
    </row>
    <row r="389" spans="3:18" s="59" customFormat="1" x14ac:dyDescent="0.2">
      <c r="C389" s="77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R389" s="46"/>
    </row>
    <row r="390" spans="3:18" s="59" customFormat="1" x14ac:dyDescent="0.2">
      <c r="C390" s="77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R390" s="46"/>
    </row>
    <row r="391" spans="3:18" s="59" customFormat="1" x14ac:dyDescent="0.2">
      <c r="C391" s="77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R391" s="46"/>
    </row>
    <row r="392" spans="3:18" x14ac:dyDescent="0.2">
      <c r="Q392" s="59"/>
    </row>
    <row r="393" spans="3:18" x14ac:dyDescent="0.2">
      <c r="Q393" s="59"/>
    </row>
    <row r="394" spans="3:18" x14ac:dyDescent="0.2">
      <c r="Q394" s="59"/>
    </row>
    <row r="395" spans="3:18" x14ac:dyDescent="0.2">
      <c r="Q395" s="59"/>
    </row>
    <row r="396" spans="3:18" x14ac:dyDescent="0.2">
      <c r="Q396" s="59"/>
    </row>
    <row r="397" spans="3:18" x14ac:dyDescent="0.2">
      <c r="Q397" s="59"/>
    </row>
    <row r="398" spans="3:18" x14ac:dyDescent="0.2">
      <c r="Q398" s="59"/>
    </row>
    <row r="399" spans="3:18" x14ac:dyDescent="0.2">
      <c r="Q399" s="59"/>
    </row>
    <row r="400" spans="3:18" x14ac:dyDescent="0.2">
      <c r="Q400" s="59"/>
    </row>
    <row r="401" spans="17:17" x14ac:dyDescent="0.2">
      <c r="Q401" s="59"/>
    </row>
  </sheetData>
  <phoneticPr fontId="0" type="noConversion"/>
  <printOptions horizontalCentered="1" gridLines="1"/>
  <pageMargins left="0" right="0" top="1.33" bottom="0.2" header="0.5" footer="0.2"/>
  <pageSetup scale="105" orientation="landscape" r:id="rId1"/>
  <headerFooter alignWithMargins="0">
    <oddFooter>&amp;L&amp;F, &amp;F</oddFooter>
  </headerFooter>
  <rowBreaks count="1" manualBreakCount="1">
    <brk id="2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9"/>
  <sheetViews>
    <sheetView showGridLines="0" zoomScaleNormal="100" workbookViewId="0">
      <selection activeCell="B2" sqref="B2"/>
    </sheetView>
  </sheetViews>
  <sheetFormatPr defaultRowHeight="12.75" x14ac:dyDescent="0.2"/>
  <cols>
    <col min="1" max="1" width="17.28515625" customWidth="1"/>
    <col min="2" max="2" width="38.140625" customWidth="1"/>
    <col min="3" max="3" width="3.28515625" style="254" customWidth="1"/>
    <col min="4" max="4" width="19.7109375" customWidth="1"/>
    <col min="5" max="5" width="35.7109375" style="181" customWidth="1"/>
    <col min="6" max="6" width="1.42578125" customWidth="1"/>
  </cols>
  <sheetData>
    <row r="1" spans="1:8" x14ac:dyDescent="0.2">
      <c r="A1" s="196" t="s">
        <v>428</v>
      </c>
    </row>
    <row r="2" spans="1:8" x14ac:dyDescent="0.2">
      <c r="A2" t="s">
        <v>418</v>
      </c>
      <c r="B2" s="182"/>
      <c r="C2" s="549"/>
      <c r="D2" s="183" t="s">
        <v>540</v>
      </c>
      <c r="E2" s="183"/>
    </row>
    <row r="3" spans="1:8" x14ac:dyDescent="0.2">
      <c r="A3" t="s">
        <v>419</v>
      </c>
      <c r="B3" s="182"/>
      <c r="C3" s="549"/>
      <c r="D3" s="183" t="s">
        <v>541</v>
      </c>
      <c r="E3" s="183"/>
    </row>
    <row r="4" spans="1:8" x14ac:dyDescent="0.2">
      <c r="A4" t="s">
        <v>420</v>
      </c>
      <c r="B4" s="456"/>
      <c r="C4" s="550"/>
      <c r="D4" s="183" t="s">
        <v>542</v>
      </c>
      <c r="E4" s="183"/>
      <c r="G4" s="454"/>
      <c r="H4" s="455"/>
    </row>
    <row r="5" spans="1:8" x14ac:dyDescent="0.2">
      <c r="A5" t="s">
        <v>421</v>
      </c>
      <c r="B5" s="456"/>
      <c r="C5" s="550"/>
      <c r="D5" s="183" t="s">
        <v>543</v>
      </c>
      <c r="E5" s="183"/>
      <c r="G5" s="454"/>
      <c r="H5" s="455"/>
    </row>
    <row r="6" spans="1:8" s="254" customFormat="1" x14ac:dyDescent="0.2">
      <c r="A6" s="254" t="s">
        <v>595</v>
      </c>
      <c r="B6" s="456"/>
      <c r="C6" s="550"/>
      <c r="D6" s="183" t="s">
        <v>596</v>
      </c>
      <c r="E6" s="553"/>
      <c r="G6" s="454"/>
      <c r="H6" s="455"/>
    </row>
    <row r="7" spans="1:8" s="254" customFormat="1" x14ac:dyDescent="0.2">
      <c r="A7" s="254" t="s">
        <v>597</v>
      </c>
      <c r="B7" s="456"/>
      <c r="C7" s="550"/>
      <c r="D7" s="183" t="s">
        <v>620</v>
      </c>
      <c r="E7" s="553"/>
      <c r="G7" s="454"/>
      <c r="H7" s="455"/>
    </row>
    <row r="8" spans="1:8" x14ac:dyDescent="0.2">
      <c r="A8" t="s">
        <v>547</v>
      </c>
      <c r="B8" s="556" t="s">
        <v>591</v>
      </c>
      <c r="C8" s="551"/>
      <c r="D8" s="183" t="s">
        <v>548</v>
      </c>
      <c r="E8" s="183"/>
      <c r="G8" s="454"/>
      <c r="H8" s="455"/>
    </row>
    <row r="9" spans="1:8" s="254" customFormat="1" x14ac:dyDescent="0.2">
      <c r="A9" s="254" t="s">
        <v>617</v>
      </c>
      <c r="B9" s="556" t="s">
        <v>591</v>
      </c>
      <c r="C9" s="551"/>
      <c r="D9" s="183" t="s">
        <v>618</v>
      </c>
      <c r="E9" s="183"/>
      <c r="G9" s="454"/>
      <c r="H9" s="455"/>
    </row>
    <row r="10" spans="1:8" x14ac:dyDescent="0.2">
      <c r="B10" s="194"/>
      <c r="C10" s="194"/>
      <c r="D10" s="195"/>
    </row>
    <row r="11" spans="1:8" x14ac:dyDescent="0.2">
      <c r="A11" s="196" t="s">
        <v>429</v>
      </c>
      <c r="B11" s="194"/>
      <c r="C11" s="194"/>
      <c r="D11" s="195"/>
    </row>
    <row r="12" spans="1:8" x14ac:dyDescent="0.2">
      <c r="A12" t="s">
        <v>422</v>
      </c>
      <c r="B12" s="182"/>
      <c r="C12" s="549"/>
      <c r="D12" s="183" t="s">
        <v>544</v>
      </c>
      <c r="E12" s="183"/>
    </row>
    <row r="13" spans="1:8" x14ac:dyDescent="0.2">
      <c r="A13" t="s">
        <v>423</v>
      </c>
      <c r="B13" s="182"/>
      <c r="C13" s="549"/>
      <c r="D13" s="183" t="s">
        <v>545</v>
      </c>
      <c r="E13" s="183"/>
    </row>
    <row r="14" spans="1:8" x14ac:dyDescent="0.2">
      <c r="A14" t="s">
        <v>424</v>
      </c>
      <c r="B14" s="457"/>
      <c r="C14" s="552"/>
      <c r="D14" s="183" t="s">
        <v>546</v>
      </c>
      <c r="E14" s="183"/>
    </row>
    <row r="16" spans="1:8" s="254" customFormat="1" x14ac:dyDescent="0.2">
      <c r="E16" s="181"/>
    </row>
    <row r="18" spans="1:11" ht="15.75" x14ac:dyDescent="0.25">
      <c r="C18"/>
      <c r="E18"/>
      <c r="F18" s="547"/>
      <c r="G18" s="547"/>
      <c r="H18" s="547"/>
      <c r="I18" s="547"/>
      <c r="J18" s="547"/>
      <c r="K18" s="547"/>
    </row>
    <row r="19" spans="1:11" ht="15.75" x14ac:dyDescent="0.25">
      <c r="C19"/>
      <c r="E19"/>
      <c r="F19" s="547"/>
      <c r="G19" s="547"/>
      <c r="H19" s="547"/>
      <c r="I19" s="547"/>
      <c r="J19" s="547"/>
      <c r="K19" s="547"/>
    </row>
    <row r="20" spans="1:11" x14ac:dyDescent="0.2">
      <c r="C20"/>
      <c r="E20"/>
      <c r="F20" s="61"/>
      <c r="G20" s="61"/>
      <c r="H20" s="61"/>
      <c r="I20" s="61"/>
      <c r="J20" s="61"/>
      <c r="K20" s="61"/>
    </row>
    <row r="21" spans="1:11" ht="15.75" x14ac:dyDescent="0.25">
      <c r="C21"/>
      <c r="E21"/>
      <c r="F21" s="547"/>
      <c r="G21" s="547"/>
      <c r="H21" s="547"/>
      <c r="I21" s="547"/>
      <c r="J21" s="547"/>
      <c r="K21" s="547"/>
    </row>
    <row r="22" spans="1:11" s="254" customFormat="1" ht="7.5" customHeight="1" x14ac:dyDescent="0.25">
      <c r="A22"/>
      <c r="B22"/>
      <c r="C22"/>
      <c r="D22"/>
      <c r="E22"/>
      <c r="F22" s="547"/>
      <c r="G22" s="547"/>
      <c r="H22" s="547"/>
      <c r="I22" s="547"/>
      <c r="J22" s="547"/>
      <c r="K22" s="547"/>
    </row>
    <row r="23" spans="1:11" ht="44.25" customHeight="1" x14ac:dyDescent="0.2">
      <c r="C23"/>
      <c r="E23"/>
      <c r="F23" s="61"/>
      <c r="G23" s="61"/>
      <c r="H23" s="61"/>
      <c r="I23" s="61"/>
      <c r="J23" s="61"/>
      <c r="K23" s="61"/>
    </row>
    <row r="24" spans="1:11" s="254" customFormat="1" ht="12.75" customHeight="1" x14ac:dyDescent="0.2">
      <c r="A24"/>
      <c r="B24"/>
      <c r="C24"/>
      <c r="D24"/>
      <c r="E24"/>
      <c r="F24" s="61"/>
      <c r="G24" s="61"/>
      <c r="H24" s="61"/>
      <c r="I24" s="61"/>
      <c r="J24" s="61"/>
      <c r="K24" s="61"/>
    </row>
    <row r="25" spans="1:11" s="254" customFormat="1" x14ac:dyDescent="0.2">
      <c r="A25"/>
      <c r="B25"/>
      <c r="C25"/>
      <c r="D25"/>
      <c r="E25"/>
      <c r="F25" s="61"/>
      <c r="G25" s="61"/>
      <c r="H25" s="61"/>
      <c r="I25" s="61"/>
      <c r="J25" s="61"/>
      <c r="K25" s="61"/>
    </row>
    <row r="26" spans="1:11" ht="25.5" customHeight="1" x14ac:dyDescent="0.2">
      <c r="C26"/>
      <c r="E26"/>
    </row>
    <row r="27" spans="1:11" x14ac:dyDescent="0.2">
      <c r="C27"/>
      <c r="E27"/>
    </row>
    <row r="28" spans="1:11" s="254" customFormat="1" x14ac:dyDescent="0.2">
      <c r="A28"/>
      <c r="B28"/>
      <c r="C28"/>
      <c r="D28"/>
      <c r="E28"/>
    </row>
    <row r="29" spans="1:11" ht="25.5" customHeight="1" x14ac:dyDescent="0.2">
      <c r="C29"/>
      <c r="E29"/>
    </row>
    <row r="30" spans="1:11" x14ac:dyDescent="0.2">
      <c r="C30"/>
      <c r="E30"/>
    </row>
    <row r="31" spans="1:11" s="254" customFormat="1" x14ac:dyDescent="0.2">
      <c r="A31"/>
      <c r="B31"/>
      <c r="C31"/>
      <c r="D31"/>
      <c r="E31"/>
    </row>
    <row r="32" spans="1:11" ht="25.5" customHeight="1" x14ac:dyDescent="0.2">
      <c r="C32"/>
      <c r="E32"/>
    </row>
    <row r="33" spans="3:5" x14ac:dyDescent="0.2">
      <c r="C33"/>
      <c r="E33"/>
    </row>
    <row r="34" spans="3:5" x14ac:dyDescent="0.2">
      <c r="C34"/>
      <c r="E34"/>
    </row>
    <row r="35" spans="3:5" x14ac:dyDescent="0.2">
      <c r="C35"/>
      <c r="E35"/>
    </row>
    <row r="36" spans="3:5" x14ac:dyDescent="0.2">
      <c r="C36"/>
      <c r="E36"/>
    </row>
    <row r="37" spans="3:5" x14ac:dyDescent="0.2">
      <c r="C37"/>
      <c r="E37"/>
    </row>
    <row r="38" spans="3:5" x14ac:dyDescent="0.2">
      <c r="C38"/>
      <c r="E38"/>
    </row>
    <row r="39" spans="3:5" x14ac:dyDescent="0.2">
      <c r="C39"/>
      <c r="E39"/>
    </row>
    <row r="40" spans="3:5" x14ac:dyDescent="0.2">
      <c r="C40"/>
      <c r="E40"/>
    </row>
    <row r="41" spans="3:5" x14ac:dyDescent="0.2">
      <c r="C41"/>
      <c r="E41"/>
    </row>
    <row r="42" spans="3:5" x14ac:dyDescent="0.2">
      <c r="C42"/>
      <c r="E42"/>
    </row>
    <row r="228" spans="2:2" hidden="1" x14ac:dyDescent="0.2">
      <c r="B228" t="s">
        <v>426</v>
      </c>
    </row>
    <row r="229" spans="2:2" hidden="1" x14ac:dyDescent="0.2">
      <c r="B229" t="s">
        <v>427</v>
      </c>
    </row>
  </sheetData>
  <dataValidations count="2">
    <dataValidation type="list" errorTitle="Cost Report Status Error" error="Please select a valid cost report status from the dropdown list!" sqref="C8:C9 B8" xr:uid="{00000000-0002-0000-0000-000000000000}">
      <formula1>"As-Filed,Revised"</formula1>
    </dataValidation>
    <dataValidation type="list" errorTitle="Cost Report Status Error" error="Please select a valid cost report status from the dropdown list!" sqref="B9" xr:uid="{5B7B8C8F-4F60-47F7-A1F1-B6CFC9CE11A4}">
      <formula1>"Urban,Rural"</formula1>
    </dataValidation>
  </dataValidations>
  <printOptions horizontalCentered="1"/>
  <pageMargins left="0" right="0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93"/>
  <sheetViews>
    <sheetView showGridLines="0" zoomScale="90" zoomScaleNormal="90" workbookViewId="0">
      <selection activeCell="D23" sqref="D23"/>
    </sheetView>
  </sheetViews>
  <sheetFormatPr defaultColWidth="9.140625" defaultRowHeight="12.75" x14ac:dyDescent="0.2"/>
  <cols>
    <col min="1" max="1" width="5.28515625" style="254" customWidth="1"/>
    <col min="2" max="2" width="60.140625" style="254" customWidth="1"/>
    <col min="3" max="3" width="25.28515625" style="254" customWidth="1"/>
    <col min="4" max="4" width="22.42578125" style="254" bestFit="1" customWidth="1"/>
    <col min="5" max="5" width="18.28515625" style="254" customWidth="1"/>
    <col min="6" max="16384" width="9.140625" style="254"/>
  </cols>
  <sheetData>
    <row r="1" spans="1:38" x14ac:dyDescent="0.2">
      <c r="B1" s="267"/>
      <c r="C1" s="267"/>
      <c r="D1" s="267"/>
      <c r="F1" s="267"/>
      <c r="G1" s="255"/>
      <c r="H1" s="255"/>
      <c r="I1" s="255"/>
      <c r="J1" s="255"/>
      <c r="K1" s="255"/>
      <c r="L1" s="255"/>
      <c r="M1" s="255"/>
      <c r="N1" s="255"/>
      <c r="O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L1" s="255"/>
    </row>
    <row r="2" spans="1:38" ht="15" x14ac:dyDescent="0.25">
      <c r="A2" s="264"/>
      <c r="B2" s="272" t="s">
        <v>314</v>
      </c>
      <c r="C2" s="272"/>
      <c r="D2" s="268"/>
      <c r="E2" s="271" t="s">
        <v>2</v>
      </c>
      <c r="F2" s="262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63"/>
      <c r="AK2" s="263"/>
      <c r="AL2" s="263"/>
    </row>
    <row r="3" spans="1:38" x14ac:dyDescent="0.2">
      <c r="A3" s="264"/>
      <c r="B3" s="258"/>
      <c r="C3" s="258"/>
      <c r="D3" s="258"/>
      <c r="E3" s="262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63"/>
      <c r="AK3" s="263"/>
      <c r="AL3" s="263"/>
    </row>
    <row r="4" spans="1:38" x14ac:dyDescent="0.2">
      <c r="A4" s="264"/>
      <c r="B4" s="260" t="s">
        <v>138</v>
      </c>
      <c r="C4" s="199" t="str">
        <f>IF('Data Entry'!$B$2="","",+'Data Entry'!$B$2)</f>
        <v/>
      </c>
      <c r="D4" s="282" t="s">
        <v>490</v>
      </c>
      <c r="E4" s="193" t="str">
        <f>IF('Data Entry'!$B$8="--select--","",'Data Entry'!$B$8)</f>
        <v/>
      </c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63"/>
      <c r="AK4" s="263"/>
      <c r="AL4" s="263"/>
    </row>
    <row r="5" spans="1:38" x14ac:dyDescent="0.2">
      <c r="A5" s="264"/>
      <c r="B5" s="260" t="s">
        <v>343</v>
      </c>
      <c r="C5" s="252" t="str">
        <f>IF('Data Entry'!$B$3="","",+'Data Entry'!$B$3)</f>
        <v/>
      </c>
      <c r="E5" s="261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63"/>
      <c r="AI5" s="263"/>
      <c r="AJ5" s="263"/>
    </row>
    <row r="6" spans="1:38" x14ac:dyDescent="0.2">
      <c r="A6" s="264"/>
      <c r="B6" s="260" t="s">
        <v>325</v>
      </c>
      <c r="C6" s="184" t="str">
        <f>IF('Data Entry'!$B$4="","",+'Data Entry'!$B$4)</f>
        <v/>
      </c>
      <c r="D6" s="273" t="s">
        <v>330</v>
      </c>
      <c r="E6" s="184" t="str">
        <f>IF('Data Entry'!$B$5="","",+'Data Entry'!$B$5)</f>
        <v/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63"/>
      <c r="AI6" s="263"/>
      <c r="AJ6" s="263"/>
    </row>
    <row r="7" spans="1:38" ht="13.5" thickBot="1" x14ac:dyDescent="0.25">
      <c r="A7" s="266"/>
      <c r="B7" s="266"/>
      <c r="C7" s="266"/>
      <c r="D7" s="266"/>
      <c r="E7" s="266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63"/>
      <c r="AK7" s="263"/>
      <c r="AL7" s="263"/>
    </row>
    <row r="8" spans="1:38" x14ac:dyDescent="0.2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63"/>
      <c r="AK8" s="263"/>
      <c r="AL8" s="263"/>
    </row>
    <row r="9" spans="1:38" x14ac:dyDescent="0.2">
      <c r="B9" s="599" t="s">
        <v>556</v>
      </c>
      <c r="C9" s="599"/>
      <c r="D9" s="599"/>
      <c r="E9" s="599"/>
      <c r="F9" s="258"/>
      <c r="G9" s="255"/>
      <c r="H9" s="255"/>
      <c r="I9" s="255"/>
      <c r="J9" s="255"/>
      <c r="K9" s="255"/>
      <c r="L9" s="255"/>
      <c r="M9" s="255"/>
      <c r="N9" s="255"/>
      <c r="O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</row>
    <row r="10" spans="1:38" x14ac:dyDescent="0.2">
      <c r="B10" s="298"/>
      <c r="C10" s="298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</row>
    <row r="11" spans="1:38" x14ac:dyDescent="0.2">
      <c r="B11" s="298"/>
      <c r="C11" s="298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</row>
    <row r="12" spans="1:38" x14ac:dyDescent="0.2">
      <c r="B12" s="487" t="s">
        <v>513</v>
      </c>
      <c r="C12" s="265"/>
      <c r="D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</row>
    <row r="13" spans="1:38" x14ac:dyDescent="0.2">
      <c r="B13" s="265"/>
      <c r="C13" s="265"/>
      <c r="D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</row>
    <row r="14" spans="1:38" x14ac:dyDescent="0.2">
      <c r="B14" s="440" t="s">
        <v>8</v>
      </c>
      <c r="C14" s="440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</row>
    <row r="15" spans="1:38" x14ac:dyDescent="0.2">
      <c r="A15" s="256">
        <v>1</v>
      </c>
      <c r="B15" s="293" t="s">
        <v>515</v>
      </c>
      <c r="C15" s="285" t="s">
        <v>516</v>
      </c>
      <c r="D15" s="198">
        <f>ROUND(+'Exhibit C'!F59,0)</f>
        <v>0</v>
      </c>
      <c r="E15" s="276"/>
      <c r="F15" s="274"/>
      <c r="G15" s="274"/>
      <c r="H15" s="255"/>
      <c r="I15" s="255"/>
      <c r="J15" s="255"/>
      <c r="K15" s="255"/>
      <c r="L15" s="255"/>
      <c r="M15" s="255"/>
      <c r="N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</row>
    <row r="16" spans="1:38" x14ac:dyDescent="0.2">
      <c r="A16" s="256">
        <v>2</v>
      </c>
      <c r="B16" s="293" t="s">
        <v>522</v>
      </c>
      <c r="C16" s="285" t="s">
        <v>517</v>
      </c>
      <c r="D16" s="198">
        <f>ROUND(+'Exhibit D'!G100,0)</f>
        <v>0</v>
      </c>
      <c r="E16" s="276"/>
      <c r="F16" s="274"/>
      <c r="G16" s="274"/>
      <c r="H16" s="255"/>
      <c r="I16" s="255"/>
      <c r="J16" s="255"/>
      <c r="K16" s="255"/>
      <c r="L16" s="255"/>
      <c r="M16" s="255"/>
      <c r="N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</row>
    <row r="17" spans="1:34" x14ac:dyDescent="0.2">
      <c r="A17" s="256">
        <v>3</v>
      </c>
      <c r="B17" s="293" t="s">
        <v>519</v>
      </c>
      <c r="C17" s="285" t="s">
        <v>520</v>
      </c>
      <c r="D17" s="198">
        <f>ROUND(+'Exhibit E'!F57,0)</f>
        <v>0</v>
      </c>
      <c r="E17" s="276"/>
      <c r="F17" s="274"/>
      <c r="G17" s="274"/>
      <c r="H17" s="255"/>
      <c r="I17" s="255"/>
      <c r="J17" s="255"/>
      <c r="K17" s="255"/>
      <c r="L17" s="255"/>
      <c r="M17" s="255"/>
      <c r="N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</row>
    <row r="18" spans="1:34" x14ac:dyDescent="0.2">
      <c r="A18" s="256">
        <v>4</v>
      </c>
      <c r="B18" s="293" t="s">
        <v>521</v>
      </c>
      <c r="C18" s="285" t="s">
        <v>523</v>
      </c>
      <c r="D18" s="198">
        <f>ROUND(+'Exhibit F'!J100,0)</f>
        <v>0</v>
      </c>
      <c r="E18" s="276"/>
      <c r="F18" s="274"/>
      <c r="G18" s="274"/>
      <c r="H18" s="255"/>
      <c r="I18" s="255"/>
      <c r="J18" s="255"/>
      <c r="K18" s="255"/>
      <c r="L18" s="255"/>
      <c r="M18" s="255"/>
      <c r="N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</row>
    <row r="19" spans="1:34" x14ac:dyDescent="0.2">
      <c r="A19" s="256">
        <v>5</v>
      </c>
      <c r="B19" s="293" t="s">
        <v>527</v>
      </c>
      <c r="C19" s="285" t="s">
        <v>528</v>
      </c>
      <c r="D19" s="198">
        <f>ROUND(+'Exhibit L'!H85+'Exhibit L (2)'!H85,0)</f>
        <v>0</v>
      </c>
      <c r="E19" s="274"/>
      <c r="F19" s="274"/>
      <c r="G19" s="274"/>
      <c r="H19" s="255"/>
      <c r="I19" s="255"/>
      <c r="J19" s="255"/>
      <c r="K19" s="255"/>
      <c r="L19" s="255"/>
      <c r="M19" s="255"/>
      <c r="N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</row>
    <row r="20" spans="1:34" x14ac:dyDescent="0.2">
      <c r="A20" s="256">
        <v>6</v>
      </c>
      <c r="B20" s="293" t="s">
        <v>526</v>
      </c>
      <c r="C20" s="285" t="s">
        <v>524</v>
      </c>
      <c r="D20" s="198">
        <f>ROUND(+'Exhibit K'!F33,0)</f>
        <v>0</v>
      </c>
      <c r="E20" s="276"/>
      <c r="F20" s="274"/>
      <c r="G20" s="274"/>
      <c r="H20" s="255"/>
      <c r="I20" s="255"/>
      <c r="J20" s="255"/>
      <c r="K20" s="255"/>
      <c r="L20" s="255"/>
      <c r="M20" s="255"/>
      <c r="N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</row>
    <row r="21" spans="1:34" x14ac:dyDescent="0.2">
      <c r="A21" s="256">
        <v>7</v>
      </c>
      <c r="B21" s="293" t="s">
        <v>575</v>
      </c>
      <c r="C21" s="285" t="s">
        <v>514</v>
      </c>
      <c r="D21" s="253">
        <f>ROUND(+'Exhibit M'!L15,0)</f>
        <v>0</v>
      </c>
      <c r="E21" s="274"/>
      <c r="F21" s="274"/>
      <c r="G21" s="274"/>
      <c r="H21" s="255"/>
      <c r="I21" s="255"/>
      <c r="J21" s="255"/>
      <c r="K21" s="255"/>
      <c r="L21" s="255"/>
      <c r="M21" s="255"/>
      <c r="N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</row>
    <row r="22" spans="1:34" x14ac:dyDescent="0.2">
      <c r="A22" s="256">
        <v>8</v>
      </c>
      <c r="B22" s="292" t="s">
        <v>529</v>
      </c>
      <c r="C22" s="481" t="s">
        <v>530</v>
      </c>
      <c r="D22" s="203">
        <f>ROUND(SUM(D15:D21),0)</f>
        <v>0</v>
      </c>
      <c r="E22" s="274"/>
      <c r="F22" s="274"/>
      <c r="G22" s="255"/>
      <c r="H22" s="255"/>
      <c r="I22" s="255"/>
      <c r="J22" s="255"/>
      <c r="K22" s="255"/>
      <c r="L22" s="255"/>
      <c r="M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</row>
    <row r="23" spans="1:34" x14ac:dyDescent="0.2">
      <c r="A23" s="296">
        <v>9</v>
      </c>
      <c r="B23" s="293" t="s">
        <v>589</v>
      </c>
      <c r="C23" s="289"/>
      <c r="D23" s="197">
        <v>0</v>
      </c>
      <c r="E23" s="276"/>
      <c r="F23" s="274"/>
      <c r="G23" s="274"/>
      <c r="H23" s="255"/>
      <c r="I23" s="255"/>
      <c r="J23" s="255"/>
      <c r="K23" s="255"/>
      <c r="L23" s="255"/>
      <c r="M23" s="255"/>
      <c r="N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</row>
    <row r="24" spans="1:34" x14ac:dyDescent="0.2">
      <c r="A24" s="296">
        <v>10</v>
      </c>
      <c r="B24" s="293" t="s">
        <v>557</v>
      </c>
      <c r="C24" s="289"/>
      <c r="D24" s="197">
        <v>0</v>
      </c>
      <c r="E24" s="276"/>
      <c r="F24" s="274"/>
      <c r="G24" s="274"/>
      <c r="H24" s="255"/>
      <c r="I24" s="255"/>
      <c r="J24" s="255"/>
      <c r="K24" s="255"/>
      <c r="L24" s="255"/>
      <c r="M24" s="255"/>
      <c r="N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</row>
    <row r="25" spans="1:34" x14ac:dyDescent="0.2">
      <c r="A25" s="296">
        <v>11</v>
      </c>
      <c r="B25" s="475" t="s">
        <v>558</v>
      </c>
      <c r="C25" s="476" t="s">
        <v>562</v>
      </c>
      <c r="D25" s="483">
        <f>ROUND(D22-D23-D24,0)</f>
        <v>0</v>
      </c>
      <c r="E25" s="276"/>
      <c r="F25" s="274"/>
      <c r="G25" s="274"/>
      <c r="H25" s="255"/>
      <c r="I25" s="255"/>
      <c r="J25" s="255"/>
      <c r="K25" s="255"/>
      <c r="L25" s="255"/>
      <c r="M25" s="255"/>
      <c r="N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</row>
    <row r="26" spans="1:34" x14ac:dyDescent="0.2">
      <c r="B26" s="293"/>
      <c r="C26" s="289"/>
      <c r="D26" s="274"/>
      <c r="E26" s="276"/>
      <c r="F26" s="274"/>
      <c r="G26" s="274"/>
      <c r="H26" s="255"/>
      <c r="I26" s="255"/>
      <c r="J26" s="255"/>
      <c r="K26" s="255"/>
      <c r="L26" s="255"/>
      <c r="M26" s="255"/>
      <c r="N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</row>
    <row r="27" spans="1:34" x14ac:dyDescent="0.2">
      <c r="B27" s="440" t="s">
        <v>131</v>
      </c>
      <c r="C27" s="255"/>
      <c r="D27" s="276"/>
      <c r="F27" s="274"/>
      <c r="G27" s="274"/>
      <c r="H27" s="255"/>
      <c r="I27" s="255"/>
      <c r="J27" s="255"/>
      <c r="K27" s="255"/>
      <c r="L27" s="255"/>
      <c r="M27" s="255"/>
      <c r="N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</row>
    <row r="28" spans="1:34" x14ac:dyDescent="0.2">
      <c r="A28" s="256">
        <v>12</v>
      </c>
      <c r="B28" s="293" t="s">
        <v>534</v>
      </c>
      <c r="C28" s="285" t="s">
        <v>528</v>
      </c>
      <c r="D28" s="253">
        <f>ROUND(+'Exhibit L'!I85+'Exhibit L (2)'!I85,0)</f>
        <v>0</v>
      </c>
      <c r="E28" s="276"/>
      <c r="F28" s="274"/>
      <c r="G28" s="274"/>
      <c r="H28" s="255"/>
      <c r="I28" s="255"/>
      <c r="J28" s="255"/>
      <c r="K28" s="255"/>
      <c r="L28" s="255"/>
      <c r="M28" s="255"/>
      <c r="N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</row>
    <row r="29" spans="1:34" x14ac:dyDescent="0.2">
      <c r="A29" s="256">
        <v>13</v>
      </c>
      <c r="B29" s="284" t="s">
        <v>535</v>
      </c>
      <c r="C29" s="482" t="s">
        <v>559</v>
      </c>
      <c r="D29" s="439">
        <f>ROUND(+D28,0)</f>
        <v>0</v>
      </c>
      <c r="E29" s="274"/>
      <c r="F29" s="274"/>
      <c r="G29" s="255"/>
      <c r="H29" s="255"/>
      <c r="I29" s="255"/>
      <c r="J29" s="255"/>
      <c r="K29" s="255"/>
      <c r="L29" s="255"/>
      <c r="M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</row>
    <row r="30" spans="1:34" x14ac:dyDescent="0.2">
      <c r="A30" s="256">
        <v>14</v>
      </c>
      <c r="B30" s="275" t="s">
        <v>590</v>
      </c>
      <c r="C30" s="289"/>
      <c r="D30" s="474">
        <v>0</v>
      </c>
      <c r="E30" s="274"/>
      <c r="F30" s="274"/>
      <c r="G30" s="255"/>
      <c r="H30" s="255"/>
      <c r="I30" s="255"/>
      <c r="J30" s="255"/>
      <c r="K30" s="255"/>
      <c r="L30" s="255"/>
      <c r="M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</row>
    <row r="31" spans="1:34" x14ac:dyDescent="0.2">
      <c r="A31" s="256">
        <v>15</v>
      </c>
      <c r="B31" s="275" t="s">
        <v>560</v>
      </c>
      <c r="C31" s="289"/>
      <c r="D31" s="474">
        <v>0</v>
      </c>
      <c r="E31" s="274"/>
      <c r="F31" s="274"/>
      <c r="G31" s="255"/>
      <c r="H31" s="255"/>
      <c r="I31" s="255"/>
      <c r="J31" s="255"/>
      <c r="K31" s="255"/>
      <c r="L31" s="255"/>
      <c r="M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</row>
    <row r="32" spans="1:34" x14ac:dyDescent="0.2">
      <c r="A32" s="256">
        <v>16</v>
      </c>
      <c r="B32" s="477" t="s">
        <v>561</v>
      </c>
      <c r="C32" s="476" t="s">
        <v>592</v>
      </c>
      <c r="D32" s="484">
        <f>ROUND(D29-D30-D31,0)</f>
        <v>0</v>
      </c>
      <c r="E32" s="274"/>
      <c r="F32" s="274"/>
      <c r="G32" s="255"/>
      <c r="H32" s="255"/>
      <c r="I32" s="255"/>
      <c r="J32" s="255"/>
      <c r="K32" s="255"/>
      <c r="L32" s="255"/>
      <c r="M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</row>
    <row r="33" spans="1:34" x14ac:dyDescent="0.2">
      <c r="B33" s="293"/>
      <c r="C33" s="289"/>
      <c r="D33" s="274"/>
      <c r="E33" s="276"/>
      <c r="F33" s="274"/>
      <c r="G33" s="274"/>
      <c r="H33" s="255"/>
      <c r="I33" s="255"/>
      <c r="J33" s="255"/>
      <c r="K33" s="255"/>
      <c r="L33" s="255"/>
      <c r="M33" s="255"/>
      <c r="N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</row>
    <row r="34" spans="1:34" x14ac:dyDescent="0.2">
      <c r="A34" s="296">
        <v>17</v>
      </c>
      <c r="B34" s="475" t="s">
        <v>563</v>
      </c>
      <c r="C34" s="476"/>
      <c r="D34" s="483">
        <f>ROUND((('Exhibit N'!E20*2)+('Exhibit N'!E25*2))/2,0)</f>
        <v>0</v>
      </c>
      <c r="E34" s="276"/>
      <c r="F34" s="274"/>
      <c r="G34" s="274"/>
      <c r="H34" s="255"/>
      <c r="I34" s="255"/>
      <c r="J34" s="255"/>
      <c r="K34" s="255"/>
      <c r="L34" s="255"/>
      <c r="M34" s="255"/>
      <c r="N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</row>
    <row r="35" spans="1:34" x14ac:dyDescent="0.2">
      <c r="B35" s="293"/>
      <c r="C35" s="289"/>
      <c r="D35" s="274"/>
      <c r="E35" s="276"/>
      <c r="F35" s="274"/>
      <c r="G35" s="274"/>
      <c r="H35" s="255"/>
      <c r="I35" s="255"/>
      <c r="J35" s="255"/>
      <c r="K35" s="255"/>
      <c r="L35" s="255"/>
      <c r="M35" s="255"/>
      <c r="N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</row>
    <row r="36" spans="1:34" ht="13.5" thickBot="1" x14ac:dyDescent="0.25">
      <c r="A36" s="296">
        <v>18</v>
      </c>
      <c r="B36" s="478" t="s">
        <v>564</v>
      </c>
      <c r="C36" s="479" t="s">
        <v>593</v>
      </c>
      <c r="D36" s="485">
        <f>ROUND(D25+D32+D34,0)</f>
        <v>0</v>
      </c>
      <c r="E36" s="276"/>
      <c r="F36" s="274"/>
      <c r="G36" s="274"/>
      <c r="H36" s="255"/>
      <c r="I36" s="255"/>
      <c r="J36" s="255"/>
      <c r="K36" s="255"/>
      <c r="L36" s="255"/>
      <c r="M36" s="255"/>
      <c r="N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</row>
    <row r="37" spans="1:34" x14ac:dyDescent="0.2">
      <c r="B37" s="293"/>
      <c r="C37" s="289"/>
      <c r="D37" s="274"/>
      <c r="E37" s="276"/>
      <c r="F37" s="274"/>
      <c r="G37" s="274"/>
      <c r="H37" s="255"/>
      <c r="I37" s="255"/>
      <c r="J37" s="255"/>
      <c r="K37" s="255"/>
      <c r="L37" s="255"/>
      <c r="M37" s="255"/>
      <c r="N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</row>
    <row r="38" spans="1:34" x14ac:dyDescent="0.2">
      <c r="B38" s="293"/>
      <c r="C38" s="289"/>
      <c r="D38" s="274"/>
      <c r="E38" s="276"/>
      <c r="F38" s="274"/>
      <c r="G38" s="274"/>
      <c r="H38" s="255"/>
      <c r="I38" s="255"/>
      <c r="J38" s="255"/>
      <c r="K38" s="255"/>
      <c r="L38" s="255"/>
      <c r="M38" s="255"/>
      <c r="N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</row>
    <row r="39" spans="1:34" x14ac:dyDescent="0.2">
      <c r="B39" s="487" t="s">
        <v>565</v>
      </c>
      <c r="C39" s="289"/>
      <c r="D39" s="274"/>
      <c r="E39" s="276"/>
      <c r="F39" s="274"/>
      <c r="G39" s="274"/>
      <c r="H39" s="255"/>
      <c r="I39" s="255"/>
      <c r="J39" s="255"/>
      <c r="K39" s="255"/>
      <c r="L39" s="255"/>
      <c r="M39" s="255"/>
      <c r="N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</row>
    <row r="40" spans="1:34" x14ac:dyDescent="0.2">
      <c r="B40" s="265"/>
      <c r="C40" s="289"/>
      <c r="D40" s="274"/>
      <c r="E40" s="276"/>
      <c r="F40" s="274"/>
      <c r="G40" s="274"/>
      <c r="H40" s="255"/>
      <c r="I40" s="255"/>
      <c r="J40" s="255"/>
      <c r="K40" s="255"/>
      <c r="L40" s="255"/>
      <c r="M40" s="255"/>
      <c r="N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</row>
    <row r="41" spans="1:34" x14ac:dyDescent="0.2">
      <c r="A41" s="254">
        <v>19</v>
      </c>
      <c r="B41" s="480" t="str">
        <f>"SFY "&amp;RIGHT('Exhibit N'!B17,4)&amp;" Supplemental Payment "&amp;'Exhibit N'!B18</f>
        <v>SFY 20YY Supplemental Payment November 20YY</v>
      </c>
      <c r="C41" s="289" t="s">
        <v>566</v>
      </c>
      <c r="D41" s="198">
        <f>ROUND(+'Exhibit N'!E20,0)</f>
        <v>0</v>
      </c>
      <c r="E41" s="276"/>
      <c r="F41" s="274"/>
      <c r="G41" s="274"/>
      <c r="H41" s="255"/>
      <c r="I41" s="255"/>
      <c r="J41" s="255"/>
      <c r="K41" s="255"/>
      <c r="L41" s="255"/>
      <c r="M41" s="255"/>
      <c r="N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</row>
    <row r="42" spans="1:34" x14ac:dyDescent="0.2">
      <c r="A42" s="254">
        <v>20</v>
      </c>
      <c r="B42" s="480" t="str">
        <f>"SFY "&amp;RIGHT('Exhibit N'!B22,4)&amp;" Supplemental Payment "&amp;'Exhibit N'!B23</f>
        <v>SFY 20YY Supplemental Payment May 20YY</v>
      </c>
      <c r="C42" s="289" t="s">
        <v>567</v>
      </c>
      <c r="D42" s="198">
        <f>ROUND(+'Exhibit N'!E25,0)</f>
        <v>0</v>
      </c>
      <c r="E42" s="276"/>
      <c r="F42" s="274"/>
      <c r="G42" s="274"/>
      <c r="H42" s="255"/>
      <c r="I42" s="255"/>
      <c r="J42" s="255"/>
      <c r="K42" s="255"/>
      <c r="L42" s="255"/>
      <c r="M42" s="255"/>
      <c r="N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</row>
    <row r="43" spans="1:34" x14ac:dyDescent="0.2">
      <c r="A43" s="254">
        <v>21</v>
      </c>
      <c r="B43" s="293" t="s">
        <v>568</v>
      </c>
      <c r="C43" s="289" t="s">
        <v>570</v>
      </c>
      <c r="D43" s="198">
        <f>ROUND(+'Exhibit N'!H42,0)</f>
        <v>0</v>
      </c>
      <c r="E43" s="276"/>
      <c r="F43" s="274"/>
      <c r="G43" s="274"/>
      <c r="H43" s="255"/>
      <c r="I43" s="255"/>
      <c r="J43" s="255"/>
      <c r="K43" s="255"/>
      <c r="L43" s="255"/>
      <c r="M43" s="255"/>
      <c r="N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</row>
    <row r="44" spans="1:34" x14ac:dyDescent="0.2">
      <c r="A44" s="254">
        <v>22</v>
      </c>
      <c r="B44" s="293" t="s">
        <v>569</v>
      </c>
      <c r="C44" s="289" t="s">
        <v>571</v>
      </c>
      <c r="D44" s="198">
        <f>ROUND(+'Exhibit N'!H44,0)</f>
        <v>0</v>
      </c>
      <c r="E44" s="276"/>
      <c r="F44" s="274"/>
      <c r="G44" s="274"/>
      <c r="H44" s="255"/>
      <c r="I44" s="255"/>
      <c r="J44" s="255"/>
      <c r="K44" s="255"/>
      <c r="L44" s="255"/>
      <c r="M44" s="255"/>
      <c r="N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</row>
    <row r="45" spans="1:34" ht="13.5" thickBot="1" x14ac:dyDescent="0.25">
      <c r="A45" s="254">
        <v>23</v>
      </c>
      <c r="B45" s="478" t="s">
        <v>572</v>
      </c>
      <c r="C45" s="479" t="s">
        <v>594</v>
      </c>
      <c r="D45" s="485">
        <f>ROUND(SUM(D41:D44),0)</f>
        <v>0</v>
      </c>
      <c r="E45" s="276"/>
      <c r="F45" s="274"/>
      <c r="G45" s="274"/>
      <c r="H45" s="255"/>
      <c r="I45" s="255"/>
      <c r="J45" s="255"/>
      <c r="K45" s="255"/>
      <c r="L45" s="255"/>
      <c r="M45" s="255"/>
      <c r="N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</row>
    <row r="46" spans="1:34" x14ac:dyDescent="0.2">
      <c r="B46" s="293"/>
      <c r="C46" s="289"/>
      <c r="D46" s="274"/>
      <c r="E46" s="276"/>
      <c r="F46" s="274"/>
      <c r="G46" s="274"/>
      <c r="H46" s="255"/>
      <c r="I46" s="255"/>
      <c r="J46" s="255"/>
      <c r="K46" s="255"/>
      <c r="L46" s="255"/>
      <c r="M46" s="255"/>
      <c r="N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</row>
    <row r="47" spans="1:34" x14ac:dyDescent="0.2">
      <c r="B47" s="293"/>
      <c r="C47" s="289"/>
      <c r="D47" s="274"/>
      <c r="E47" s="276"/>
      <c r="F47" s="274"/>
      <c r="G47" s="274"/>
      <c r="H47" s="255"/>
      <c r="I47" s="255"/>
      <c r="J47" s="255"/>
      <c r="K47" s="255"/>
      <c r="L47" s="255"/>
      <c r="M47" s="255"/>
      <c r="N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</row>
    <row r="48" spans="1:34" ht="13.5" thickBot="1" x14ac:dyDescent="0.25">
      <c r="A48" s="254">
        <v>24</v>
      </c>
      <c r="B48" s="478" t="s">
        <v>573</v>
      </c>
      <c r="C48" s="486" t="s">
        <v>574</v>
      </c>
      <c r="D48" s="485">
        <f>ROUND(D36-D45,0)</f>
        <v>0</v>
      </c>
      <c r="E48" s="274"/>
      <c r="F48" s="274"/>
      <c r="G48" s="274"/>
      <c r="H48" s="255"/>
      <c r="I48" s="255"/>
      <c r="J48" s="255"/>
      <c r="K48" s="255"/>
      <c r="L48" s="255"/>
      <c r="M48" s="255"/>
      <c r="N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</row>
    <row r="49" spans="2:35" x14ac:dyDescent="0.2">
      <c r="B49" s="275"/>
      <c r="C49" s="275"/>
      <c r="D49" s="275"/>
      <c r="E49" s="274"/>
      <c r="F49" s="275"/>
      <c r="G49" s="274"/>
      <c r="H49" s="274"/>
      <c r="I49" s="255"/>
      <c r="J49" s="255"/>
      <c r="K49" s="255"/>
      <c r="L49" s="255"/>
      <c r="M49" s="255"/>
      <c r="N49" s="255"/>
      <c r="O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</row>
    <row r="50" spans="2:35" x14ac:dyDescent="0.2">
      <c r="B50" s="276"/>
      <c r="C50" s="276"/>
      <c r="D50" s="276"/>
      <c r="E50" s="276"/>
      <c r="F50" s="276"/>
      <c r="G50" s="276"/>
      <c r="H50" s="276"/>
    </row>
    <row r="51" spans="2:35" x14ac:dyDescent="0.2">
      <c r="B51" s="293"/>
      <c r="C51" s="600" t="s">
        <v>827</v>
      </c>
      <c r="D51" s="600"/>
      <c r="E51" s="600"/>
      <c r="F51" s="276"/>
      <c r="G51" s="276"/>
      <c r="H51" s="276"/>
    </row>
    <row r="52" spans="2:35" x14ac:dyDescent="0.2">
      <c r="C52" s="582"/>
      <c r="D52" s="582"/>
      <c r="E52" s="582"/>
      <c r="F52" s="276"/>
      <c r="G52" s="276"/>
      <c r="H52" s="276"/>
    </row>
    <row r="53" spans="2:35" x14ac:dyDescent="0.2">
      <c r="C53" s="583" t="s">
        <v>142</v>
      </c>
      <c r="D53" s="583" t="s">
        <v>162</v>
      </c>
      <c r="E53" s="583" t="s">
        <v>171</v>
      </c>
      <c r="F53" s="276"/>
      <c r="G53" s="276"/>
      <c r="H53" s="276"/>
    </row>
    <row r="54" spans="2:35" x14ac:dyDescent="0.2">
      <c r="C54" s="584">
        <f>D25+(D34/2)</f>
        <v>0</v>
      </c>
      <c r="D54" s="584">
        <f>D32+(D34/2)</f>
        <v>0</v>
      </c>
      <c r="E54" s="584">
        <f>SUM(C54:D54)</f>
        <v>0</v>
      </c>
      <c r="F54" s="276"/>
      <c r="G54" s="276"/>
      <c r="H54" s="276"/>
    </row>
    <row r="55" spans="2:35" x14ac:dyDescent="0.2">
      <c r="C55" s="585" t="str">
        <f>IF(E54=0,"",ROUND(C54/E54,4))</f>
        <v/>
      </c>
      <c r="D55" s="585" t="str">
        <f>IF(E54=0,"",ROUND(D54/E54,4))</f>
        <v/>
      </c>
      <c r="E55" s="585">
        <f>SUM(C55:D55)</f>
        <v>0</v>
      </c>
      <c r="F55" s="276"/>
      <c r="G55" s="276"/>
      <c r="H55" s="276"/>
    </row>
    <row r="56" spans="2:35" ht="13.5" thickBot="1" x14ac:dyDescent="0.25">
      <c r="C56" s="586" t="str">
        <f>IF(C55="","",ROUND(C55*D48,0))</f>
        <v/>
      </c>
      <c r="D56" s="586" t="str">
        <f>IF(D55="","",ROUND(D55*D48,0))</f>
        <v/>
      </c>
      <c r="E56" s="586">
        <f>SUM(C56:D56)</f>
        <v>0</v>
      </c>
      <c r="F56" s="276"/>
      <c r="G56" s="276"/>
      <c r="H56" s="276"/>
    </row>
    <row r="57" spans="2:35" x14ac:dyDescent="0.2">
      <c r="E57" s="276"/>
      <c r="F57" s="276"/>
      <c r="G57" s="276"/>
      <c r="H57" s="276"/>
    </row>
    <row r="58" spans="2:35" x14ac:dyDescent="0.2">
      <c r="B58" s="276"/>
      <c r="C58" s="276"/>
      <c r="D58" s="276"/>
      <c r="E58" s="276"/>
      <c r="F58" s="276"/>
      <c r="G58" s="276"/>
      <c r="H58" s="276"/>
    </row>
    <row r="59" spans="2:35" x14ac:dyDescent="0.2">
      <c r="B59" s="276"/>
      <c r="F59" s="276"/>
      <c r="G59" s="276"/>
      <c r="H59" s="276"/>
    </row>
    <row r="60" spans="2:35" x14ac:dyDescent="0.2">
      <c r="B60" s="276"/>
      <c r="F60" s="276"/>
      <c r="G60" s="276"/>
      <c r="H60" s="276"/>
    </row>
    <row r="61" spans="2:35" x14ac:dyDescent="0.2">
      <c r="B61" s="276"/>
      <c r="F61" s="276"/>
      <c r="G61" s="276"/>
      <c r="H61" s="276"/>
    </row>
    <row r="62" spans="2:35" x14ac:dyDescent="0.2">
      <c r="B62" s="276"/>
      <c r="F62" s="276"/>
      <c r="G62" s="276"/>
      <c r="H62" s="276"/>
    </row>
    <row r="63" spans="2:35" x14ac:dyDescent="0.2">
      <c r="B63" s="276"/>
      <c r="F63" s="276"/>
      <c r="G63" s="276"/>
      <c r="H63" s="276"/>
    </row>
    <row r="64" spans="2:35" x14ac:dyDescent="0.2">
      <c r="B64" s="276"/>
      <c r="F64" s="276"/>
      <c r="G64" s="276"/>
      <c r="H64" s="276"/>
    </row>
    <row r="65" spans="2:8" x14ac:dyDescent="0.2">
      <c r="B65" s="276"/>
      <c r="C65" s="276"/>
      <c r="D65" s="276"/>
      <c r="E65" s="276"/>
      <c r="F65" s="276"/>
      <c r="G65" s="276"/>
      <c r="H65" s="276"/>
    </row>
    <row r="66" spans="2:8" x14ac:dyDescent="0.2">
      <c r="B66" s="276"/>
      <c r="C66" s="276"/>
      <c r="D66" s="276"/>
      <c r="E66" s="276"/>
      <c r="F66" s="276"/>
      <c r="G66" s="276"/>
      <c r="H66" s="276"/>
    </row>
    <row r="67" spans="2:8" x14ac:dyDescent="0.2">
      <c r="B67" s="276"/>
      <c r="C67" s="276"/>
      <c r="D67" s="276"/>
      <c r="E67" s="276"/>
      <c r="F67" s="276"/>
      <c r="G67" s="276"/>
      <c r="H67" s="276"/>
    </row>
    <row r="68" spans="2:8" x14ac:dyDescent="0.2">
      <c r="B68" s="276"/>
      <c r="C68" s="276"/>
      <c r="D68" s="276"/>
      <c r="E68" s="276"/>
      <c r="F68" s="276"/>
      <c r="G68" s="276"/>
      <c r="H68" s="276"/>
    </row>
    <row r="69" spans="2:8" x14ac:dyDescent="0.2">
      <c r="B69" s="276"/>
      <c r="C69" s="276"/>
      <c r="D69" s="276"/>
      <c r="E69" s="276"/>
      <c r="F69" s="276"/>
      <c r="G69" s="276"/>
      <c r="H69" s="276"/>
    </row>
    <row r="70" spans="2:8" x14ac:dyDescent="0.2">
      <c r="B70" s="276"/>
      <c r="C70" s="276"/>
      <c r="D70" s="276"/>
      <c r="E70" s="276"/>
      <c r="F70" s="276"/>
      <c r="G70" s="276"/>
      <c r="H70" s="276"/>
    </row>
    <row r="71" spans="2:8" x14ac:dyDescent="0.2">
      <c r="B71" s="276"/>
      <c r="C71" s="276"/>
      <c r="D71" s="276"/>
      <c r="E71" s="276"/>
      <c r="F71" s="276"/>
      <c r="G71" s="276"/>
      <c r="H71" s="276"/>
    </row>
    <row r="72" spans="2:8" x14ac:dyDescent="0.2">
      <c r="B72" s="276"/>
      <c r="C72" s="276"/>
      <c r="D72" s="276"/>
      <c r="E72" s="276"/>
      <c r="F72" s="276"/>
      <c r="G72" s="276"/>
      <c r="H72" s="276"/>
    </row>
    <row r="73" spans="2:8" x14ac:dyDescent="0.2">
      <c r="B73" s="276"/>
      <c r="C73" s="276"/>
      <c r="D73" s="276"/>
      <c r="E73" s="276"/>
      <c r="F73" s="276"/>
      <c r="G73" s="276"/>
      <c r="H73" s="276"/>
    </row>
    <row r="74" spans="2:8" x14ac:dyDescent="0.2">
      <c r="B74" s="276"/>
      <c r="C74" s="276"/>
      <c r="D74" s="276"/>
      <c r="E74" s="276"/>
      <c r="F74" s="276"/>
      <c r="G74" s="276"/>
      <c r="H74" s="276"/>
    </row>
    <row r="75" spans="2:8" x14ac:dyDescent="0.2">
      <c r="B75" s="276"/>
      <c r="C75" s="276"/>
      <c r="D75" s="276"/>
      <c r="E75" s="276"/>
      <c r="F75" s="276"/>
      <c r="G75" s="276"/>
      <c r="H75" s="276"/>
    </row>
    <row r="76" spans="2:8" x14ac:dyDescent="0.2">
      <c r="B76" s="276"/>
      <c r="C76" s="276"/>
      <c r="D76" s="276"/>
      <c r="E76" s="276"/>
      <c r="F76" s="276"/>
      <c r="G76" s="276"/>
      <c r="H76" s="276"/>
    </row>
    <row r="77" spans="2:8" x14ac:dyDescent="0.2">
      <c r="B77" s="276"/>
      <c r="C77" s="276"/>
      <c r="D77" s="276"/>
      <c r="E77" s="276"/>
      <c r="F77" s="276"/>
      <c r="G77" s="276"/>
      <c r="H77" s="276"/>
    </row>
    <row r="78" spans="2:8" x14ac:dyDescent="0.2">
      <c r="B78" s="276"/>
      <c r="C78" s="276"/>
      <c r="D78" s="276"/>
      <c r="E78" s="276"/>
      <c r="F78" s="276"/>
      <c r="G78" s="276"/>
      <c r="H78" s="276"/>
    </row>
    <row r="79" spans="2:8" x14ac:dyDescent="0.2">
      <c r="B79" s="276"/>
      <c r="C79" s="276"/>
      <c r="D79" s="276"/>
      <c r="E79" s="276"/>
      <c r="F79" s="276"/>
      <c r="G79" s="276"/>
      <c r="H79" s="276"/>
    </row>
    <row r="80" spans="2:8" x14ac:dyDescent="0.2">
      <c r="B80" s="276"/>
      <c r="C80" s="276"/>
      <c r="D80" s="276"/>
      <c r="E80" s="276"/>
      <c r="F80" s="276"/>
      <c r="G80" s="276"/>
      <c r="H80" s="276"/>
    </row>
    <row r="81" spans="2:8" x14ac:dyDescent="0.2">
      <c r="B81" s="276"/>
      <c r="C81" s="276"/>
      <c r="D81" s="276"/>
      <c r="E81" s="276"/>
      <c r="F81" s="276"/>
      <c r="G81" s="276"/>
      <c r="H81" s="276"/>
    </row>
    <row r="82" spans="2:8" x14ac:dyDescent="0.2">
      <c r="B82" s="276"/>
      <c r="C82" s="276"/>
      <c r="D82" s="276"/>
      <c r="E82" s="276"/>
      <c r="F82" s="276"/>
      <c r="G82" s="276"/>
      <c r="H82" s="276"/>
    </row>
    <row r="83" spans="2:8" x14ac:dyDescent="0.2">
      <c r="B83" s="276"/>
      <c r="C83" s="276"/>
      <c r="D83" s="276"/>
      <c r="E83" s="276"/>
      <c r="F83" s="276"/>
      <c r="G83" s="276"/>
      <c r="H83" s="276"/>
    </row>
    <row r="84" spans="2:8" x14ac:dyDescent="0.2">
      <c r="B84" s="276"/>
      <c r="C84" s="276"/>
      <c r="D84" s="276"/>
      <c r="E84" s="276"/>
      <c r="F84" s="276"/>
      <c r="G84" s="276"/>
      <c r="H84" s="276"/>
    </row>
    <row r="85" spans="2:8" x14ac:dyDescent="0.2">
      <c r="B85" s="276"/>
      <c r="C85" s="276"/>
      <c r="D85" s="276"/>
      <c r="E85" s="276"/>
      <c r="F85" s="276"/>
      <c r="G85" s="276"/>
      <c r="H85" s="276"/>
    </row>
    <row r="86" spans="2:8" x14ac:dyDescent="0.2">
      <c r="B86" s="276"/>
      <c r="C86" s="276"/>
      <c r="D86" s="276"/>
      <c r="E86" s="276"/>
      <c r="F86" s="276"/>
      <c r="G86" s="276"/>
      <c r="H86" s="276"/>
    </row>
    <row r="87" spans="2:8" x14ac:dyDescent="0.2">
      <c r="B87" s="276"/>
      <c r="C87" s="276"/>
      <c r="D87" s="276"/>
      <c r="E87" s="276"/>
      <c r="F87" s="276"/>
      <c r="G87" s="276"/>
      <c r="H87" s="276"/>
    </row>
    <row r="88" spans="2:8" x14ac:dyDescent="0.2">
      <c r="B88" s="276"/>
      <c r="C88" s="276"/>
      <c r="D88" s="276"/>
      <c r="E88" s="276"/>
      <c r="F88" s="276"/>
      <c r="G88" s="276"/>
      <c r="H88" s="276"/>
    </row>
    <row r="89" spans="2:8" x14ac:dyDescent="0.2">
      <c r="B89" s="276"/>
      <c r="C89" s="276"/>
      <c r="D89" s="276"/>
      <c r="E89" s="276"/>
      <c r="F89" s="276"/>
      <c r="G89" s="276"/>
      <c r="H89" s="276"/>
    </row>
    <row r="90" spans="2:8" x14ac:dyDescent="0.2">
      <c r="B90" s="276"/>
      <c r="C90" s="276"/>
      <c r="D90" s="276"/>
      <c r="E90" s="276"/>
      <c r="F90" s="276"/>
      <c r="G90" s="276"/>
      <c r="H90" s="276"/>
    </row>
    <row r="91" spans="2:8" x14ac:dyDescent="0.2">
      <c r="B91" s="276"/>
      <c r="C91" s="276"/>
      <c r="D91" s="276"/>
      <c r="E91" s="276"/>
      <c r="F91" s="276"/>
      <c r="G91" s="276"/>
      <c r="H91" s="276"/>
    </row>
    <row r="92" spans="2:8" x14ac:dyDescent="0.2">
      <c r="B92" s="276"/>
      <c r="C92" s="276"/>
      <c r="D92" s="276"/>
      <c r="E92" s="276"/>
      <c r="F92" s="276"/>
      <c r="G92" s="276"/>
      <c r="H92" s="276"/>
    </row>
    <row r="93" spans="2:8" x14ac:dyDescent="0.2">
      <c r="B93" s="276"/>
      <c r="C93" s="276"/>
      <c r="D93" s="276"/>
      <c r="E93" s="276"/>
      <c r="F93" s="276"/>
      <c r="G93" s="276"/>
      <c r="H93" s="276"/>
    </row>
    <row r="94" spans="2:8" x14ac:dyDescent="0.2">
      <c r="B94" s="276"/>
      <c r="C94" s="276"/>
      <c r="D94" s="276"/>
      <c r="E94" s="276"/>
      <c r="F94" s="276"/>
      <c r="G94" s="276"/>
      <c r="H94" s="276"/>
    </row>
    <row r="95" spans="2:8" x14ac:dyDescent="0.2">
      <c r="B95" s="276"/>
      <c r="C95" s="276"/>
      <c r="D95" s="276"/>
      <c r="E95" s="276"/>
      <c r="F95" s="276"/>
      <c r="G95" s="276"/>
      <c r="H95" s="276"/>
    </row>
    <row r="96" spans="2:8" x14ac:dyDescent="0.2">
      <c r="B96" s="276"/>
      <c r="C96" s="276"/>
      <c r="D96" s="276"/>
      <c r="E96" s="276"/>
      <c r="F96" s="276"/>
      <c r="G96" s="276"/>
      <c r="H96" s="276"/>
    </row>
    <row r="97" spans="2:8" x14ac:dyDescent="0.2">
      <c r="B97" s="276"/>
      <c r="C97" s="276"/>
      <c r="D97" s="276"/>
      <c r="E97" s="276"/>
      <c r="F97" s="276"/>
      <c r="G97" s="276"/>
      <c r="H97" s="276"/>
    </row>
    <row r="98" spans="2:8" x14ac:dyDescent="0.2">
      <c r="B98" s="276"/>
      <c r="C98" s="276"/>
      <c r="D98" s="276"/>
      <c r="E98" s="276"/>
      <c r="F98" s="276"/>
      <c r="G98" s="276"/>
      <c r="H98" s="276"/>
    </row>
    <row r="99" spans="2:8" x14ac:dyDescent="0.2">
      <c r="B99" s="276"/>
      <c r="C99" s="276"/>
      <c r="D99" s="276"/>
      <c r="E99" s="276"/>
      <c r="F99" s="276"/>
      <c r="G99" s="276"/>
      <c r="H99" s="276"/>
    </row>
    <row r="100" spans="2:8" x14ac:dyDescent="0.2">
      <c r="B100" s="276"/>
      <c r="C100" s="276"/>
      <c r="D100" s="276"/>
      <c r="E100" s="276"/>
      <c r="F100" s="276"/>
      <c r="G100" s="276"/>
      <c r="H100" s="276"/>
    </row>
    <row r="101" spans="2:8" x14ac:dyDescent="0.2">
      <c r="B101" s="276"/>
      <c r="C101" s="276"/>
      <c r="D101" s="276"/>
      <c r="E101" s="276"/>
      <c r="F101" s="276"/>
      <c r="G101" s="276"/>
      <c r="H101" s="276"/>
    </row>
    <row r="102" spans="2:8" x14ac:dyDescent="0.2">
      <c r="B102" s="276"/>
      <c r="C102" s="276"/>
      <c r="D102" s="276"/>
      <c r="E102" s="276"/>
      <c r="F102" s="276"/>
      <c r="G102" s="276"/>
      <c r="H102" s="276"/>
    </row>
    <row r="103" spans="2:8" x14ac:dyDescent="0.2">
      <c r="B103" s="276"/>
      <c r="C103" s="276"/>
      <c r="D103" s="276"/>
      <c r="E103" s="276"/>
      <c r="F103" s="276"/>
      <c r="G103" s="276"/>
      <c r="H103" s="276"/>
    </row>
    <row r="104" spans="2:8" x14ac:dyDescent="0.2">
      <c r="B104" s="276"/>
      <c r="C104" s="276"/>
      <c r="D104" s="276"/>
      <c r="E104" s="276"/>
      <c r="F104" s="276"/>
      <c r="G104" s="276"/>
      <c r="H104" s="276"/>
    </row>
    <row r="105" spans="2:8" x14ac:dyDescent="0.2">
      <c r="B105" s="276"/>
      <c r="C105" s="276"/>
      <c r="D105" s="276"/>
      <c r="E105" s="276"/>
      <c r="F105" s="276"/>
      <c r="G105" s="276"/>
      <c r="H105" s="276"/>
    </row>
    <row r="106" spans="2:8" x14ac:dyDescent="0.2">
      <c r="B106" s="276"/>
      <c r="C106" s="276"/>
      <c r="D106" s="276"/>
      <c r="E106" s="276"/>
      <c r="F106" s="276"/>
      <c r="G106" s="276"/>
      <c r="H106" s="276"/>
    </row>
    <row r="107" spans="2:8" x14ac:dyDescent="0.2">
      <c r="B107" s="276"/>
      <c r="C107" s="276"/>
      <c r="D107" s="276"/>
      <c r="E107" s="276"/>
      <c r="F107" s="276"/>
      <c r="G107" s="276"/>
      <c r="H107" s="276"/>
    </row>
    <row r="108" spans="2:8" x14ac:dyDescent="0.2">
      <c r="B108" s="276"/>
      <c r="C108" s="276"/>
      <c r="D108" s="276"/>
      <c r="E108" s="276"/>
      <c r="F108" s="276"/>
      <c r="G108" s="276"/>
      <c r="H108" s="276"/>
    </row>
    <row r="109" spans="2:8" x14ac:dyDescent="0.2">
      <c r="B109" s="276"/>
      <c r="C109" s="276"/>
      <c r="D109" s="276"/>
      <c r="E109" s="276"/>
      <c r="F109" s="276"/>
      <c r="G109" s="276"/>
      <c r="H109" s="276"/>
    </row>
    <row r="110" spans="2:8" x14ac:dyDescent="0.2">
      <c r="B110" s="276"/>
      <c r="C110" s="276"/>
      <c r="D110" s="276"/>
      <c r="E110" s="276"/>
      <c r="F110" s="276"/>
      <c r="G110" s="276"/>
      <c r="H110" s="276"/>
    </row>
    <row r="111" spans="2:8" x14ac:dyDescent="0.2">
      <c r="B111" s="276"/>
      <c r="C111" s="276"/>
      <c r="D111" s="276"/>
      <c r="E111" s="276"/>
      <c r="F111" s="276"/>
      <c r="G111" s="276"/>
      <c r="H111" s="276"/>
    </row>
    <row r="112" spans="2:8" x14ac:dyDescent="0.2">
      <c r="B112" s="276"/>
      <c r="C112" s="276"/>
      <c r="D112" s="276"/>
      <c r="E112" s="276"/>
      <c r="F112" s="276"/>
      <c r="G112" s="276"/>
      <c r="H112" s="276"/>
    </row>
    <row r="113" spans="2:8" x14ac:dyDescent="0.2">
      <c r="B113" s="276"/>
      <c r="C113" s="276"/>
      <c r="D113" s="276"/>
      <c r="E113" s="276"/>
      <c r="F113" s="276"/>
      <c r="G113" s="276"/>
      <c r="H113" s="276"/>
    </row>
    <row r="114" spans="2:8" x14ac:dyDescent="0.2">
      <c r="B114" s="276"/>
      <c r="C114" s="276"/>
      <c r="D114" s="276"/>
      <c r="E114" s="276"/>
      <c r="F114" s="276"/>
      <c r="G114" s="276"/>
      <c r="H114" s="276"/>
    </row>
    <row r="115" spans="2:8" x14ac:dyDescent="0.2">
      <c r="B115" s="276"/>
      <c r="C115" s="276"/>
      <c r="D115" s="276"/>
      <c r="E115" s="276"/>
      <c r="F115" s="276"/>
      <c r="G115" s="276"/>
      <c r="H115" s="276"/>
    </row>
    <row r="116" spans="2:8" x14ac:dyDescent="0.2">
      <c r="B116" s="276"/>
      <c r="C116" s="276"/>
      <c r="D116" s="276"/>
      <c r="E116" s="276"/>
      <c r="F116" s="276"/>
      <c r="G116" s="276"/>
      <c r="H116" s="276"/>
    </row>
    <row r="117" spans="2:8" x14ac:dyDescent="0.2">
      <c r="B117" s="276"/>
      <c r="C117" s="276"/>
      <c r="D117" s="276"/>
      <c r="E117" s="276"/>
      <c r="F117" s="276"/>
      <c r="G117" s="276"/>
      <c r="H117" s="276"/>
    </row>
    <row r="118" spans="2:8" x14ac:dyDescent="0.2">
      <c r="B118" s="276"/>
      <c r="C118" s="276"/>
      <c r="D118" s="276"/>
      <c r="E118" s="276"/>
      <c r="F118" s="276"/>
      <c r="G118" s="276"/>
      <c r="H118" s="276"/>
    </row>
    <row r="119" spans="2:8" x14ac:dyDescent="0.2">
      <c r="B119" s="276"/>
      <c r="C119" s="276"/>
      <c r="D119" s="276"/>
      <c r="E119" s="276"/>
      <c r="F119" s="276"/>
      <c r="G119" s="276"/>
      <c r="H119" s="276"/>
    </row>
    <row r="120" spans="2:8" x14ac:dyDescent="0.2">
      <c r="B120" s="276"/>
      <c r="C120" s="276"/>
      <c r="D120" s="276"/>
      <c r="E120" s="276"/>
      <c r="F120" s="276"/>
      <c r="G120" s="276"/>
      <c r="H120" s="276"/>
    </row>
    <row r="121" spans="2:8" x14ac:dyDescent="0.2">
      <c r="B121" s="276"/>
      <c r="C121" s="276"/>
      <c r="D121" s="276"/>
      <c r="E121" s="276"/>
      <c r="F121" s="276"/>
      <c r="G121" s="276"/>
      <c r="H121" s="276"/>
    </row>
    <row r="122" spans="2:8" x14ac:dyDescent="0.2">
      <c r="B122" s="276"/>
      <c r="C122" s="276"/>
      <c r="D122" s="276"/>
      <c r="E122" s="276"/>
      <c r="F122" s="276"/>
      <c r="G122" s="276"/>
      <c r="H122" s="276"/>
    </row>
    <row r="123" spans="2:8" x14ac:dyDescent="0.2">
      <c r="B123" s="276"/>
      <c r="C123" s="276"/>
      <c r="D123" s="276"/>
      <c r="E123" s="276"/>
      <c r="F123" s="276"/>
      <c r="G123" s="276"/>
      <c r="H123" s="276"/>
    </row>
    <row r="124" spans="2:8" x14ac:dyDescent="0.2">
      <c r="B124" s="276"/>
      <c r="C124" s="276"/>
      <c r="D124" s="276"/>
      <c r="E124" s="276"/>
      <c r="F124" s="276"/>
      <c r="G124" s="276"/>
      <c r="H124" s="276"/>
    </row>
    <row r="125" spans="2:8" x14ac:dyDescent="0.2">
      <c r="B125" s="276"/>
      <c r="C125" s="276"/>
      <c r="D125" s="276"/>
      <c r="E125" s="276"/>
      <c r="F125" s="276"/>
      <c r="G125" s="276"/>
      <c r="H125" s="276"/>
    </row>
    <row r="126" spans="2:8" x14ac:dyDescent="0.2">
      <c r="B126" s="276"/>
      <c r="C126" s="276"/>
      <c r="D126" s="276"/>
      <c r="E126" s="276"/>
      <c r="F126" s="276"/>
      <c r="G126" s="276"/>
      <c r="H126" s="276"/>
    </row>
    <row r="127" spans="2:8" x14ac:dyDescent="0.2">
      <c r="B127" s="276"/>
      <c r="C127" s="276"/>
      <c r="D127" s="276"/>
      <c r="E127" s="276"/>
      <c r="F127" s="276"/>
      <c r="G127" s="276"/>
      <c r="H127" s="276"/>
    </row>
    <row r="128" spans="2:8" x14ac:dyDescent="0.2">
      <c r="B128" s="276"/>
      <c r="C128" s="276"/>
      <c r="D128" s="276"/>
      <c r="E128" s="276"/>
      <c r="F128" s="276"/>
      <c r="G128" s="276"/>
      <c r="H128" s="276"/>
    </row>
    <row r="129" spans="2:8" x14ac:dyDescent="0.2">
      <c r="B129" s="276"/>
      <c r="C129" s="276"/>
      <c r="D129" s="276"/>
      <c r="E129" s="276"/>
      <c r="F129" s="276"/>
      <c r="G129" s="276"/>
      <c r="H129" s="276"/>
    </row>
    <row r="130" spans="2:8" x14ac:dyDescent="0.2">
      <c r="B130" s="276"/>
      <c r="C130" s="276"/>
      <c r="D130" s="276"/>
      <c r="E130" s="276"/>
      <c r="F130" s="276"/>
      <c r="G130" s="276"/>
      <c r="H130" s="276"/>
    </row>
    <row r="131" spans="2:8" x14ac:dyDescent="0.2">
      <c r="B131" s="276"/>
      <c r="C131" s="276"/>
      <c r="D131" s="276"/>
      <c r="E131" s="276"/>
      <c r="F131" s="276"/>
      <c r="G131" s="276"/>
      <c r="H131" s="276"/>
    </row>
    <row r="132" spans="2:8" x14ac:dyDescent="0.2">
      <c r="B132" s="276"/>
      <c r="C132" s="276"/>
      <c r="D132" s="276"/>
      <c r="E132" s="276"/>
      <c r="F132" s="276"/>
      <c r="G132" s="276"/>
      <c r="H132" s="276"/>
    </row>
    <row r="133" spans="2:8" x14ac:dyDescent="0.2">
      <c r="B133" s="276"/>
      <c r="C133" s="276"/>
      <c r="D133" s="276"/>
      <c r="E133" s="276"/>
      <c r="F133" s="276"/>
      <c r="G133" s="276"/>
      <c r="H133" s="276"/>
    </row>
    <row r="134" spans="2:8" x14ac:dyDescent="0.2">
      <c r="B134" s="276"/>
      <c r="C134" s="276"/>
      <c r="D134" s="276"/>
      <c r="E134" s="276"/>
      <c r="F134" s="276"/>
      <c r="G134" s="276"/>
      <c r="H134" s="276"/>
    </row>
    <row r="135" spans="2:8" x14ac:dyDescent="0.2">
      <c r="B135" s="276"/>
      <c r="C135" s="276"/>
      <c r="D135" s="276"/>
      <c r="E135" s="276"/>
      <c r="F135" s="276"/>
      <c r="G135" s="276"/>
      <c r="H135" s="276"/>
    </row>
    <row r="136" spans="2:8" x14ac:dyDescent="0.2">
      <c r="B136" s="276"/>
      <c r="C136" s="276"/>
      <c r="D136" s="276"/>
      <c r="E136" s="276"/>
      <c r="F136" s="276"/>
      <c r="G136" s="276"/>
      <c r="H136" s="276"/>
    </row>
    <row r="137" spans="2:8" x14ac:dyDescent="0.2">
      <c r="B137" s="276"/>
      <c r="C137" s="276"/>
      <c r="D137" s="276"/>
      <c r="E137" s="276"/>
      <c r="F137" s="276"/>
      <c r="G137" s="276"/>
      <c r="H137" s="276"/>
    </row>
    <row r="138" spans="2:8" x14ac:dyDescent="0.2">
      <c r="B138" s="276"/>
      <c r="C138" s="276"/>
      <c r="D138" s="276"/>
      <c r="E138" s="276"/>
      <c r="F138" s="276"/>
      <c r="G138" s="276"/>
      <c r="H138" s="276"/>
    </row>
    <row r="139" spans="2:8" x14ac:dyDescent="0.2">
      <c r="B139" s="276"/>
      <c r="C139" s="276"/>
      <c r="D139" s="276"/>
      <c r="E139" s="276"/>
      <c r="F139" s="276"/>
      <c r="G139" s="276"/>
      <c r="H139" s="276"/>
    </row>
    <row r="140" spans="2:8" x14ac:dyDescent="0.2">
      <c r="B140" s="276"/>
      <c r="C140" s="276"/>
      <c r="D140" s="276"/>
      <c r="E140" s="276"/>
      <c r="F140" s="276"/>
      <c r="G140" s="276"/>
      <c r="H140" s="276"/>
    </row>
    <row r="141" spans="2:8" x14ac:dyDescent="0.2">
      <c r="B141" s="276"/>
      <c r="C141" s="276"/>
      <c r="D141" s="276"/>
      <c r="E141" s="276"/>
      <c r="F141" s="276"/>
      <c r="G141" s="276"/>
      <c r="H141" s="276"/>
    </row>
    <row r="142" spans="2:8" x14ac:dyDescent="0.2">
      <c r="B142" s="276"/>
      <c r="C142" s="276"/>
      <c r="D142" s="276"/>
      <c r="E142" s="276"/>
      <c r="F142" s="276"/>
      <c r="G142" s="276"/>
      <c r="H142" s="276"/>
    </row>
    <row r="143" spans="2:8" x14ac:dyDescent="0.2">
      <c r="B143" s="276"/>
      <c r="C143" s="276"/>
      <c r="D143" s="276"/>
      <c r="E143" s="276"/>
      <c r="F143" s="276"/>
      <c r="G143" s="276"/>
      <c r="H143" s="276"/>
    </row>
    <row r="144" spans="2:8" x14ac:dyDescent="0.2">
      <c r="B144" s="276"/>
      <c r="C144" s="276"/>
      <c r="D144" s="276"/>
      <c r="E144" s="276"/>
      <c r="F144" s="276"/>
      <c r="G144" s="276"/>
      <c r="H144" s="276"/>
    </row>
    <row r="145" spans="2:8" x14ac:dyDescent="0.2">
      <c r="B145" s="276"/>
      <c r="C145" s="276"/>
      <c r="D145" s="276"/>
      <c r="E145" s="276"/>
      <c r="F145" s="276"/>
      <c r="G145" s="276"/>
      <c r="H145" s="276"/>
    </row>
    <row r="146" spans="2:8" x14ac:dyDescent="0.2">
      <c r="B146" s="276"/>
      <c r="C146" s="276"/>
      <c r="D146" s="276"/>
      <c r="E146" s="276"/>
      <c r="F146" s="276"/>
      <c r="G146" s="276"/>
      <c r="H146" s="276"/>
    </row>
    <row r="147" spans="2:8" x14ac:dyDescent="0.2">
      <c r="B147" s="276"/>
      <c r="C147" s="276"/>
      <c r="D147" s="276"/>
      <c r="E147" s="276"/>
      <c r="F147" s="276"/>
      <c r="G147" s="276"/>
      <c r="H147" s="276"/>
    </row>
    <row r="148" spans="2:8" x14ac:dyDescent="0.2">
      <c r="B148" s="276"/>
      <c r="C148" s="276"/>
      <c r="D148" s="276"/>
      <c r="E148" s="276"/>
      <c r="F148" s="276"/>
      <c r="G148" s="276"/>
      <c r="H148" s="276"/>
    </row>
    <row r="149" spans="2:8" x14ac:dyDescent="0.2">
      <c r="B149" s="276"/>
      <c r="C149" s="276"/>
      <c r="D149" s="276"/>
      <c r="E149" s="276"/>
      <c r="F149" s="276"/>
      <c r="G149" s="276"/>
      <c r="H149" s="276"/>
    </row>
    <row r="150" spans="2:8" x14ac:dyDescent="0.2">
      <c r="B150" s="276"/>
      <c r="C150" s="276"/>
      <c r="D150" s="276"/>
      <c r="E150" s="276"/>
      <c r="F150" s="276"/>
      <c r="G150" s="276"/>
      <c r="H150" s="276"/>
    </row>
    <row r="151" spans="2:8" x14ac:dyDescent="0.2">
      <c r="B151" s="276"/>
      <c r="C151" s="276"/>
      <c r="D151" s="276"/>
      <c r="E151" s="276"/>
      <c r="F151" s="276"/>
      <c r="G151" s="276"/>
      <c r="H151" s="276"/>
    </row>
    <row r="152" spans="2:8" x14ac:dyDescent="0.2">
      <c r="B152" s="276"/>
      <c r="C152" s="276"/>
      <c r="D152" s="276"/>
      <c r="E152" s="276"/>
      <c r="F152" s="276"/>
      <c r="G152" s="276"/>
      <c r="H152" s="276"/>
    </row>
    <row r="153" spans="2:8" x14ac:dyDescent="0.2">
      <c r="B153" s="276"/>
      <c r="C153" s="276"/>
      <c r="D153" s="276"/>
      <c r="E153" s="276"/>
      <c r="F153" s="276"/>
      <c r="G153" s="276"/>
      <c r="H153" s="276"/>
    </row>
    <row r="154" spans="2:8" x14ac:dyDescent="0.2">
      <c r="B154" s="276"/>
      <c r="C154" s="276"/>
      <c r="D154" s="276"/>
      <c r="E154" s="276"/>
      <c r="F154" s="276"/>
      <c r="G154" s="276"/>
      <c r="H154" s="276"/>
    </row>
    <row r="155" spans="2:8" x14ac:dyDescent="0.2">
      <c r="B155" s="276"/>
      <c r="C155" s="276"/>
      <c r="D155" s="276"/>
      <c r="E155" s="276"/>
      <c r="F155" s="276"/>
      <c r="G155" s="276"/>
      <c r="H155" s="276"/>
    </row>
    <row r="156" spans="2:8" x14ac:dyDescent="0.2">
      <c r="B156" s="276"/>
      <c r="C156" s="276"/>
      <c r="D156" s="276"/>
      <c r="E156" s="276"/>
      <c r="F156" s="276"/>
      <c r="G156" s="276"/>
      <c r="H156" s="276"/>
    </row>
    <row r="157" spans="2:8" x14ac:dyDescent="0.2">
      <c r="B157" s="276"/>
      <c r="C157" s="276"/>
      <c r="D157" s="276"/>
      <c r="E157" s="276"/>
      <c r="F157" s="276"/>
      <c r="G157" s="276"/>
      <c r="H157" s="276"/>
    </row>
    <row r="158" spans="2:8" x14ac:dyDescent="0.2">
      <c r="B158" s="276"/>
      <c r="C158" s="276"/>
      <c r="D158" s="276"/>
      <c r="E158" s="276"/>
      <c r="F158" s="276"/>
      <c r="G158" s="276"/>
      <c r="H158" s="276"/>
    </row>
    <row r="159" spans="2:8" x14ac:dyDescent="0.2">
      <c r="B159" s="276"/>
      <c r="C159" s="276"/>
      <c r="D159" s="276"/>
      <c r="E159" s="276"/>
      <c r="F159" s="276"/>
      <c r="G159" s="276"/>
      <c r="H159" s="276"/>
    </row>
    <row r="160" spans="2:8" x14ac:dyDescent="0.2">
      <c r="B160" s="276"/>
      <c r="C160" s="276"/>
      <c r="D160" s="276"/>
      <c r="E160" s="276"/>
      <c r="F160" s="276"/>
      <c r="G160" s="276"/>
      <c r="H160" s="276"/>
    </row>
    <row r="161" spans="2:8" x14ac:dyDescent="0.2">
      <c r="B161" s="276"/>
      <c r="C161" s="276"/>
      <c r="D161" s="276"/>
      <c r="E161" s="276"/>
      <c r="F161" s="276"/>
      <c r="G161" s="276"/>
      <c r="H161" s="276"/>
    </row>
    <row r="162" spans="2:8" x14ac:dyDescent="0.2">
      <c r="B162" s="276"/>
      <c r="C162" s="276"/>
      <c r="D162" s="276"/>
      <c r="E162" s="276"/>
      <c r="F162" s="276"/>
      <c r="G162" s="276"/>
      <c r="H162" s="276"/>
    </row>
    <row r="163" spans="2:8" x14ac:dyDescent="0.2">
      <c r="B163" s="276"/>
      <c r="C163" s="276"/>
      <c r="D163" s="276"/>
      <c r="E163" s="276"/>
      <c r="F163" s="276"/>
      <c r="G163" s="276"/>
      <c r="H163" s="276"/>
    </row>
    <row r="164" spans="2:8" x14ac:dyDescent="0.2">
      <c r="B164" s="276"/>
      <c r="C164" s="276"/>
      <c r="D164" s="276"/>
      <c r="E164" s="276"/>
      <c r="F164" s="276"/>
      <c r="G164" s="276"/>
      <c r="H164" s="276"/>
    </row>
    <row r="165" spans="2:8" x14ac:dyDescent="0.2">
      <c r="B165" s="276"/>
      <c r="C165" s="276"/>
      <c r="D165" s="276"/>
      <c r="E165" s="276"/>
      <c r="F165" s="276"/>
      <c r="G165" s="276"/>
      <c r="H165" s="276"/>
    </row>
    <row r="166" spans="2:8" x14ac:dyDescent="0.2">
      <c r="B166" s="276"/>
      <c r="C166" s="276"/>
      <c r="D166" s="276"/>
      <c r="E166" s="276"/>
      <c r="F166" s="276"/>
      <c r="G166" s="276"/>
      <c r="H166" s="276"/>
    </row>
    <row r="167" spans="2:8" x14ac:dyDescent="0.2">
      <c r="B167" s="276"/>
      <c r="C167" s="276"/>
      <c r="D167" s="276"/>
      <c r="E167" s="276"/>
      <c r="F167" s="276"/>
      <c r="G167" s="276"/>
      <c r="H167" s="276"/>
    </row>
    <row r="168" spans="2:8" x14ac:dyDescent="0.2">
      <c r="B168" s="276"/>
      <c r="C168" s="276"/>
      <c r="D168" s="276"/>
      <c r="E168" s="276"/>
      <c r="F168" s="276"/>
      <c r="G168" s="276"/>
      <c r="H168" s="276"/>
    </row>
    <row r="169" spans="2:8" x14ac:dyDescent="0.2">
      <c r="B169" s="276"/>
      <c r="C169" s="276"/>
      <c r="D169" s="276"/>
      <c r="E169" s="276"/>
      <c r="F169" s="276"/>
      <c r="G169" s="276"/>
      <c r="H169" s="276"/>
    </row>
    <row r="170" spans="2:8" x14ac:dyDescent="0.2">
      <c r="B170" s="276"/>
      <c r="C170" s="276"/>
      <c r="D170" s="276"/>
      <c r="E170" s="276"/>
      <c r="F170" s="276"/>
      <c r="G170" s="276"/>
      <c r="H170" s="276"/>
    </row>
    <row r="171" spans="2:8" x14ac:dyDescent="0.2">
      <c r="B171" s="276"/>
      <c r="C171" s="276"/>
      <c r="D171" s="276"/>
      <c r="E171" s="276"/>
      <c r="F171" s="276"/>
      <c r="G171" s="276"/>
      <c r="H171" s="276"/>
    </row>
    <row r="172" spans="2:8" x14ac:dyDescent="0.2">
      <c r="B172" s="276"/>
      <c r="C172" s="276"/>
      <c r="D172" s="276"/>
      <c r="E172" s="276"/>
      <c r="F172" s="276"/>
      <c r="G172" s="276"/>
      <c r="H172" s="276"/>
    </row>
    <row r="173" spans="2:8" x14ac:dyDescent="0.2">
      <c r="B173" s="276"/>
      <c r="C173" s="276"/>
      <c r="D173" s="276"/>
      <c r="E173" s="276"/>
      <c r="F173" s="276"/>
      <c r="G173" s="276"/>
      <c r="H173" s="276"/>
    </row>
    <row r="174" spans="2:8" x14ac:dyDescent="0.2">
      <c r="B174" s="276"/>
      <c r="C174" s="276"/>
      <c r="D174" s="276"/>
      <c r="E174" s="276"/>
      <c r="F174" s="276"/>
      <c r="G174" s="276"/>
      <c r="H174" s="276"/>
    </row>
    <row r="175" spans="2:8" x14ac:dyDescent="0.2">
      <c r="B175" s="276"/>
      <c r="C175" s="276"/>
      <c r="D175" s="276"/>
      <c r="E175" s="276"/>
      <c r="F175" s="276"/>
      <c r="G175" s="276"/>
      <c r="H175" s="276"/>
    </row>
    <row r="176" spans="2:8" x14ac:dyDescent="0.2">
      <c r="B176" s="276"/>
      <c r="C176" s="276"/>
      <c r="D176" s="276"/>
      <c r="E176" s="276"/>
      <c r="F176" s="276"/>
      <c r="G176" s="276"/>
      <c r="H176" s="276"/>
    </row>
    <row r="177" spans="2:8" x14ac:dyDescent="0.2">
      <c r="B177" s="276"/>
      <c r="C177" s="276"/>
      <c r="D177" s="276"/>
      <c r="E177" s="276"/>
      <c r="F177" s="276"/>
      <c r="G177" s="276"/>
      <c r="H177" s="276"/>
    </row>
    <row r="178" spans="2:8" x14ac:dyDescent="0.2">
      <c r="B178" s="276"/>
      <c r="C178" s="276"/>
      <c r="D178" s="276"/>
      <c r="E178" s="276"/>
      <c r="F178" s="276"/>
      <c r="G178" s="276"/>
      <c r="H178" s="276"/>
    </row>
    <row r="179" spans="2:8" x14ac:dyDescent="0.2">
      <c r="B179" s="276"/>
      <c r="C179" s="276"/>
      <c r="D179" s="276"/>
      <c r="E179" s="276"/>
      <c r="F179" s="276"/>
      <c r="G179" s="276"/>
      <c r="H179" s="276"/>
    </row>
    <row r="180" spans="2:8" x14ac:dyDescent="0.2">
      <c r="B180" s="276"/>
      <c r="C180" s="276"/>
      <c r="D180" s="276"/>
      <c r="E180" s="276"/>
      <c r="F180" s="276"/>
      <c r="G180" s="276"/>
      <c r="H180" s="276"/>
    </row>
    <row r="181" spans="2:8" x14ac:dyDescent="0.2">
      <c r="B181" s="276"/>
      <c r="C181" s="276"/>
      <c r="D181" s="276"/>
      <c r="E181" s="276"/>
      <c r="F181" s="276"/>
      <c r="G181" s="276"/>
      <c r="H181" s="276"/>
    </row>
    <row r="182" spans="2:8" x14ac:dyDescent="0.2">
      <c r="B182" s="276"/>
      <c r="C182" s="276"/>
      <c r="D182" s="276"/>
      <c r="E182" s="276"/>
      <c r="F182" s="276"/>
      <c r="G182" s="276"/>
      <c r="H182" s="276"/>
    </row>
    <row r="183" spans="2:8" x14ac:dyDescent="0.2">
      <c r="B183" s="276"/>
      <c r="C183" s="276"/>
      <c r="D183" s="276"/>
      <c r="E183" s="276"/>
      <c r="F183" s="276"/>
      <c r="G183" s="276"/>
      <c r="H183" s="276"/>
    </row>
    <row r="184" spans="2:8" x14ac:dyDescent="0.2">
      <c r="B184" s="276"/>
      <c r="C184" s="276"/>
      <c r="D184" s="276"/>
      <c r="E184" s="276"/>
      <c r="F184" s="276"/>
      <c r="G184" s="276"/>
      <c r="H184" s="276"/>
    </row>
    <row r="185" spans="2:8" x14ac:dyDescent="0.2">
      <c r="B185" s="276"/>
      <c r="C185" s="276"/>
      <c r="D185" s="276"/>
      <c r="E185" s="276"/>
      <c r="F185" s="276"/>
      <c r="G185" s="276"/>
      <c r="H185" s="276"/>
    </row>
    <row r="186" spans="2:8" x14ac:dyDescent="0.2">
      <c r="B186" s="276"/>
      <c r="C186" s="276"/>
      <c r="D186" s="276"/>
      <c r="E186" s="276"/>
      <c r="F186" s="276"/>
      <c r="G186" s="276"/>
      <c r="H186" s="276"/>
    </row>
    <row r="187" spans="2:8" x14ac:dyDescent="0.2">
      <c r="B187" s="276"/>
      <c r="C187" s="276"/>
      <c r="D187" s="276"/>
      <c r="E187" s="276"/>
      <c r="F187" s="276"/>
      <c r="G187" s="276"/>
      <c r="H187" s="276"/>
    </row>
    <row r="188" spans="2:8" x14ac:dyDescent="0.2">
      <c r="B188" s="276"/>
      <c r="C188" s="276"/>
      <c r="D188" s="276"/>
      <c r="E188" s="276"/>
      <c r="F188" s="276"/>
      <c r="G188" s="276"/>
      <c r="H188" s="276"/>
    </row>
    <row r="189" spans="2:8" x14ac:dyDescent="0.2">
      <c r="B189" s="276"/>
      <c r="C189" s="276"/>
      <c r="D189" s="276"/>
      <c r="E189" s="276"/>
      <c r="F189" s="276"/>
      <c r="G189" s="276"/>
      <c r="H189" s="276"/>
    </row>
    <row r="190" spans="2:8" x14ac:dyDescent="0.2">
      <c r="B190" s="276"/>
      <c r="C190" s="276"/>
      <c r="D190" s="276"/>
      <c r="E190" s="276"/>
      <c r="F190" s="276"/>
      <c r="G190" s="276"/>
      <c r="H190" s="276"/>
    </row>
    <row r="191" spans="2:8" x14ac:dyDescent="0.2">
      <c r="B191" s="276"/>
      <c r="C191" s="276"/>
      <c r="D191" s="276"/>
      <c r="E191" s="276"/>
      <c r="F191" s="276"/>
      <c r="G191" s="276"/>
      <c r="H191" s="276"/>
    </row>
    <row r="192" spans="2:8" x14ac:dyDescent="0.2">
      <c r="B192" s="276"/>
      <c r="C192" s="276"/>
      <c r="D192" s="276"/>
      <c r="E192" s="276"/>
      <c r="F192" s="276"/>
      <c r="G192" s="276"/>
      <c r="H192" s="276"/>
    </row>
    <row r="193" spans="2:8" x14ac:dyDescent="0.2">
      <c r="B193" s="276"/>
      <c r="C193" s="276"/>
      <c r="D193" s="276"/>
      <c r="E193" s="276"/>
      <c r="F193" s="276"/>
      <c r="G193" s="276"/>
      <c r="H193" s="276"/>
    </row>
  </sheetData>
  <mergeCells count="2">
    <mergeCell ref="B9:E9"/>
    <mergeCell ref="C51:E51"/>
  </mergeCells>
  <printOptions horizontalCentered="1"/>
  <pageMargins left="0.25" right="0.25" top="0.75" bottom="0.75" header="0.3" footer="0.3"/>
  <pageSetup scale="74" orientation="portrait" r:id="rId1"/>
  <headerFooter alignWithMargins="0">
    <oddFooter>&amp;L&amp;F, 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2:AN223"/>
  <sheetViews>
    <sheetView showGridLines="0" workbookViewId="0">
      <selection activeCell="A18" sqref="A18"/>
    </sheetView>
  </sheetViews>
  <sheetFormatPr defaultRowHeight="12.75" x14ac:dyDescent="0.2"/>
  <cols>
    <col min="1" max="1" width="5.140625" style="3" bestFit="1" customWidth="1"/>
    <col min="2" max="2" width="34.28515625" style="3" customWidth="1"/>
    <col min="3" max="3" width="22.7109375" style="3" customWidth="1"/>
    <col min="4" max="4" width="19.28515625" style="3" customWidth="1"/>
    <col min="5" max="5" width="19.85546875" style="3" bestFit="1" customWidth="1"/>
    <col min="6" max="7" width="15.140625" style="3" customWidth="1"/>
    <col min="8" max="8" width="7.7109375" customWidth="1"/>
    <col min="9" max="9" width="10.28515625" bestFit="1" customWidth="1"/>
  </cols>
  <sheetData>
    <row r="2" spans="1:40" s="12" customFormat="1" ht="15" x14ac:dyDescent="0.25">
      <c r="B2" s="39" t="s">
        <v>314</v>
      </c>
      <c r="C2" s="8"/>
      <c r="D2" s="35"/>
      <c r="G2" s="37" t="s">
        <v>302</v>
      </c>
      <c r="H2" s="1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1"/>
      <c r="AM2" s="11"/>
      <c r="AN2" s="11"/>
    </row>
    <row r="3" spans="1:40" s="12" customFormat="1" x14ac:dyDescent="0.2">
      <c r="B3" s="6"/>
      <c r="C3" s="10"/>
      <c r="D3" s="35"/>
      <c r="E3" s="6"/>
      <c r="F3" s="10"/>
      <c r="G3" s="10"/>
      <c r="H3" s="1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11"/>
      <c r="AM3" s="11"/>
      <c r="AN3" s="11"/>
    </row>
    <row r="4" spans="1:40" s="12" customFormat="1" x14ac:dyDescent="0.2">
      <c r="B4" s="8" t="s">
        <v>138</v>
      </c>
      <c r="C4" s="199" t="str">
        <f>IF('Data Entry'!$B$2="","",+'Data Entry'!$B$2)</f>
        <v/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11"/>
      <c r="AM4" s="11"/>
      <c r="AN4" s="11"/>
    </row>
    <row r="5" spans="1:40" s="12" customFormat="1" x14ac:dyDescent="0.2">
      <c r="B5" s="8" t="s">
        <v>343</v>
      </c>
      <c r="C5" s="252" t="str">
        <f>IF('Data Entry'!$B$3="","",+'Data Entry'!$B$3)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1"/>
      <c r="AK5" s="11"/>
      <c r="AL5" s="11"/>
    </row>
    <row r="6" spans="1:40" s="12" customFormat="1" x14ac:dyDescent="0.2">
      <c r="B6" s="8" t="s">
        <v>326</v>
      </c>
      <c r="C6" s="184" t="str">
        <f>IF('Data Entry'!$B$4="","",+'Data Entry'!$B$4)</f>
        <v/>
      </c>
      <c r="D6" s="41" t="str">
        <f>Utilization!D6</f>
        <v>THROUGH</v>
      </c>
      <c r="E6" s="184" t="str">
        <f>IF('Data Entry'!$B$5="","",+'Data Entry'!$B$5)</f>
        <v/>
      </c>
      <c r="F6" s="51" t="s">
        <v>490</v>
      </c>
      <c r="G6" s="193" t="str">
        <f>IF('Data Entry'!$B$8="--select--","",'Data Entry'!$B$8)</f>
        <v/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1"/>
      <c r="AM6" s="11"/>
      <c r="AN6" s="11"/>
    </row>
    <row r="7" spans="1:40" s="12" customFormat="1" ht="13.5" thickBot="1" x14ac:dyDescent="0.25">
      <c r="A7" s="14"/>
      <c r="B7" s="14"/>
      <c r="C7" s="14"/>
      <c r="D7" s="14"/>
      <c r="E7" s="14"/>
      <c r="F7" s="14"/>
      <c r="G7" s="1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1"/>
      <c r="AM7" s="11"/>
      <c r="AN7" s="11"/>
    </row>
    <row r="8" spans="1:40" s="12" customForma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1"/>
      <c r="AM8" s="11"/>
      <c r="AN8" s="11"/>
    </row>
    <row r="9" spans="1:40" s="264" customFormat="1" x14ac:dyDescent="0.2">
      <c r="A9" s="258"/>
      <c r="B9" s="599" t="s">
        <v>307</v>
      </c>
      <c r="C9" s="599"/>
      <c r="D9" s="599"/>
      <c r="E9" s="599"/>
      <c r="F9" s="599"/>
      <c r="G9" s="599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63"/>
      <c r="AM9" s="263"/>
      <c r="AN9" s="263"/>
    </row>
    <row r="10" spans="1:40" s="264" customFormat="1" x14ac:dyDescent="0.2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63"/>
      <c r="AM10" s="263"/>
      <c r="AN10" s="263"/>
    </row>
    <row r="11" spans="1:40" x14ac:dyDescent="0.2">
      <c r="B11" s="8" t="s">
        <v>468</v>
      </c>
      <c r="C11" s="6" t="s">
        <v>469</v>
      </c>
      <c r="H11" s="6"/>
    </row>
    <row r="13" spans="1:40" s="3" customFormat="1" x14ac:dyDescent="0.2">
      <c r="C13" s="371" t="s">
        <v>324</v>
      </c>
      <c r="D13" s="371" t="s">
        <v>324</v>
      </c>
      <c r="E13" s="371" t="s">
        <v>324</v>
      </c>
      <c r="F13" s="371" t="s">
        <v>308</v>
      </c>
      <c r="G13" s="364" t="s">
        <v>310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K13" s="1"/>
    </row>
    <row r="14" spans="1:40" s="3" customFormat="1" x14ac:dyDescent="0.2">
      <c r="A14" s="60"/>
      <c r="C14" s="372" t="s">
        <v>163</v>
      </c>
      <c r="D14" s="372" t="s">
        <v>470</v>
      </c>
      <c r="E14" s="372" t="s">
        <v>539</v>
      </c>
      <c r="F14" s="372" t="s">
        <v>145</v>
      </c>
      <c r="G14" s="365" t="s">
        <v>311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K14" s="1"/>
    </row>
    <row r="15" spans="1:40" s="3" customFormat="1" x14ac:dyDescent="0.2">
      <c r="C15" s="373" t="s">
        <v>473</v>
      </c>
      <c r="D15" s="373" t="s">
        <v>471</v>
      </c>
      <c r="E15" s="373" t="s">
        <v>472</v>
      </c>
      <c r="F15" s="374" t="s">
        <v>309</v>
      </c>
      <c r="G15" s="375" t="s">
        <v>312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K15" s="1"/>
    </row>
    <row r="16" spans="1:40" s="3" customFormat="1" ht="13.5" thickBot="1" x14ac:dyDescent="0.25">
      <c r="A16" s="424" t="s">
        <v>491</v>
      </c>
      <c r="B16" s="433" t="s">
        <v>144</v>
      </c>
      <c r="C16" s="429">
        <v>1</v>
      </c>
      <c r="D16" s="429">
        <v>2</v>
      </c>
      <c r="E16" s="429">
        <v>3</v>
      </c>
      <c r="F16" s="429">
        <v>4</v>
      </c>
      <c r="G16" s="426">
        <v>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K16" s="1"/>
    </row>
    <row r="17" spans="1:40" s="3" customFormat="1" ht="13.7" customHeight="1" x14ac:dyDescent="0.2">
      <c r="A17" s="323"/>
      <c r="B17" s="320" t="s">
        <v>406</v>
      </c>
      <c r="C17" s="321"/>
      <c r="D17" s="321"/>
      <c r="E17" s="321"/>
      <c r="F17" s="321"/>
      <c r="G17" s="34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K17" s="1"/>
    </row>
    <row r="18" spans="1:40" s="16" customFormat="1" x14ac:dyDescent="0.2">
      <c r="A18" s="306">
        <v>30</v>
      </c>
      <c r="B18" s="307" t="s">
        <v>140</v>
      </c>
      <c r="C18" s="307">
        <v>0</v>
      </c>
      <c r="D18" s="308">
        <v>0</v>
      </c>
      <c r="E18" s="307">
        <v>0</v>
      </c>
      <c r="F18" s="339">
        <f>SUM(D18:E18)</f>
        <v>0</v>
      </c>
      <c r="G18" s="344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s="16" customFormat="1" ht="12.75" customHeight="1" x14ac:dyDescent="0.2">
      <c r="A19" s="310">
        <v>31</v>
      </c>
      <c r="B19" s="311" t="s">
        <v>165</v>
      </c>
      <c r="C19" s="312">
        <v>0</v>
      </c>
      <c r="D19" s="311">
        <v>0</v>
      </c>
      <c r="E19" s="312">
        <v>0</v>
      </c>
      <c r="F19" s="340">
        <f t="shared" ref="F19:F31" si="0">SUM(D19:E19)</f>
        <v>0</v>
      </c>
      <c r="G19" s="345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16" customFormat="1" ht="12.75" customHeight="1" x14ac:dyDescent="0.2">
      <c r="A20" s="310">
        <v>31.01</v>
      </c>
      <c r="B20" s="314" t="s">
        <v>382</v>
      </c>
      <c r="C20" s="312">
        <v>0</v>
      </c>
      <c r="D20" s="311">
        <v>0</v>
      </c>
      <c r="E20" s="312">
        <v>0</v>
      </c>
      <c r="F20" s="340">
        <f t="shared" si="0"/>
        <v>0</v>
      </c>
      <c r="G20" s="345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s="16" customFormat="1" ht="12.75" customHeight="1" x14ac:dyDescent="0.2">
      <c r="A21" s="310">
        <v>32</v>
      </c>
      <c r="B21" s="311" t="s">
        <v>166</v>
      </c>
      <c r="C21" s="312">
        <v>0</v>
      </c>
      <c r="D21" s="311">
        <v>0</v>
      </c>
      <c r="E21" s="312">
        <v>0</v>
      </c>
      <c r="F21" s="340">
        <f t="shared" si="0"/>
        <v>0</v>
      </c>
      <c r="G21" s="34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s="16" customFormat="1" ht="12.75" customHeight="1" x14ac:dyDescent="0.2">
      <c r="A22" s="310">
        <v>33</v>
      </c>
      <c r="B22" s="311" t="s">
        <v>297</v>
      </c>
      <c r="C22" s="312">
        <v>0</v>
      </c>
      <c r="D22" s="311">
        <v>0</v>
      </c>
      <c r="E22" s="312">
        <v>0</v>
      </c>
      <c r="F22" s="340">
        <f t="shared" si="0"/>
        <v>0</v>
      </c>
      <c r="G22" s="345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s="16" customFormat="1" ht="12.75" customHeight="1" x14ac:dyDescent="0.2">
      <c r="A23" s="310">
        <v>34</v>
      </c>
      <c r="B23" s="311" t="s">
        <v>298</v>
      </c>
      <c r="C23" s="312">
        <v>0</v>
      </c>
      <c r="D23" s="311">
        <v>0</v>
      </c>
      <c r="E23" s="312">
        <v>0</v>
      </c>
      <c r="F23" s="340">
        <f t="shared" si="0"/>
        <v>0</v>
      </c>
      <c r="G23" s="34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s="16" customFormat="1" ht="12.75" customHeight="1" x14ac:dyDescent="0.2">
      <c r="A24" s="310">
        <v>40</v>
      </c>
      <c r="B24" s="314" t="s">
        <v>502</v>
      </c>
      <c r="C24" s="312">
        <v>0</v>
      </c>
      <c r="D24" s="311">
        <v>0</v>
      </c>
      <c r="E24" s="312">
        <v>0</v>
      </c>
      <c r="F24" s="340">
        <f t="shared" si="0"/>
        <v>0</v>
      </c>
      <c r="G24" s="345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s="16" customFormat="1" ht="12.75" customHeight="1" x14ac:dyDescent="0.2">
      <c r="A25" s="310">
        <v>41</v>
      </c>
      <c r="B25" s="314" t="s">
        <v>503</v>
      </c>
      <c r="C25" s="312">
        <v>0</v>
      </c>
      <c r="D25" s="311">
        <v>0</v>
      </c>
      <c r="E25" s="312">
        <v>0</v>
      </c>
      <c r="F25" s="340">
        <f t="shared" si="0"/>
        <v>0</v>
      </c>
      <c r="G25" s="34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s="16" customFormat="1" ht="12.75" customHeight="1" x14ac:dyDescent="0.2">
      <c r="A26" s="310">
        <v>42</v>
      </c>
      <c r="B26" s="314" t="s">
        <v>430</v>
      </c>
      <c r="C26" s="312">
        <v>0</v>
      </c>
      <c r="D26" s="311">
        <v>0</v>
      </c>
      <c r="E26" s="312">
        <v>0</v>
      </c>
      <c r="F26" s="340">
        <f t="shared" si="0"/>
        <v>0</v>
      </c>
      <c r="G26" s="345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s="16" customFormat="1" ht="12.75" customHeight="1" x14ac:dyDescent="0.2">
      <c r="A27" s="310">
        <v>43</v>
      </c>
      <c r="B27" s="314" t="s">
        <v>141</v>
      </c>
      <c r="C27" s="312">
        <v>0</v>
      </c>
      <c r="D27" s="311">
        <v>0</v>
      </c>
      <c r="E27" s="312">
        <v>0</v>
      </c>
      <c r="F27" s="340">
        <f t="shared" si="0"/>
        <v>0</v>
      </c>
      <c r="G27" s="34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s="16" customFormat="1" ht="12.75" customHeight="1" x14ac:dyDescent="0.2">
      <c r="A28" s="310">
        <v>44</v>
      </c>
      <c r="B28" s="314" t="s">
        <v>504</v>
      </c>
      <c r="C28" s="312">
        <v>0</v>
      </c>
      <c r="D28" s="311">
        <v>0</v>
      </c>
      <c r="E28" s="312">
        <v>0</v>
      </c>
      <c r="F28" s="340">
        <f t="shared" si="0"/>
        <v>0</v>
      </c>
      <c r="G28" s="345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s="16" customFormat="1" ht="12.75" customHeight="1" x14ac:dyDescent="0.2">
      <c r="A29" s="310">
        <v>45</v>
      </c>
      <c r="B29" s="314" t="s">
        <v>3</v>
      </c>
      <c r="C29" s="312">
        <v>0</v>
      </c>
      <c r="D29" s="311">
        <v>0</v>
      </c>
      <c r="E29" s="312">
        <v>0</v>
      </c>
      <c r="F29" s="340">
        <f t="shared" si="0"/>
        <v>0</v>
      </c>
      <c r="G29" s="34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s="16" customFormat="1" ht="12.75" customHeight="1" x14ac:dyDescent="0.2">
      <c r="A30" s="310">
        <v>45.01</v>
      </c>
      <c r="B30" s="314" t="s">
        <v>505</v>
      </c>
      <c r="C30" s="312">
        <v>0</v>
      </c>
      <c r="D30" s="311">
        <v>0</v>
      </c>
      <c r="E30" s="312">
        <v>0</v>
      </c>
      <c r="F30" s="340">
        <f t="shared" si="0"/>
        <v>0</v>
      </c>
      <c r="G30" s="345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s="16" customFormat="1" ht="12.75" customHeight="1" x14ac:dyDescent="0.2">
      <c r="A31" s="315">
        <v>46</v>
      </c>
      <c r="B31" s="316" t="s">
        <v>349</v>
      </c>
      <c r="C31" s="317">
        <v>0</v>
      </c>
      <c r="D31" s="318">
        <v>0</v>
      </c>
      <c r="E31" s="317">
        <v>0</v>
      </c>
      <c r="F31" s="341">
        <f t="shared" si="0"/>
        <v>0</v>
      </c>
      <c r="G31" s="34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16" customFormat="1" ht="14.25" customHeight="1" x14ac:dyDescent="0.2">
      <c r="A32" s="324"/>
      <c r="B32" s="301" t="s">
        <v>306</v>
      </c>
      <c r="C32" s="303"/>
      <c r="D32" s="303"/>
      <c r="E32" s="302"/>
      <c r="F32" s="303"/>
      <c r="G32" s="343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37" s="3" customFormat="1" ht="15" customHeight="1" x14ac:dyDescent="0.2">
      <c r="A33" s="326">
        <v>50</v>
      </c>
      <c r="B33" s="327" t="s">
        <v>147</v>
      </c>
      <c r="C33" s="328">
        <v>0</v>
      </c>
      <c r="D33" s="328">
        <v>0</v>
      </c>
      <c r="E33" s="328">
        <v>0</v>
      </c>
      <c r="F33" s="329">
        <f>SUM(D33:E33)</f>
        <v>0</v>
      </c>
      <c r="G33" s="330">
        <f>IF(C33=0,0,ROUND(C33/F33,6))</f>
        <v>0</v>
      </c>
      <c r="H33" s="1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K33" s="1"/>
    </row>
    <row r="34" spans="1:37" s="3" customFormat="1" x14ac:dyDescent="0.2">
      <c r="A34" s="310">
        <v>51</v>
      </c>
      <c r="B34" s="331" t="s">
        <v>148</v>
      </c>
      <c r="C34" s="332">
        <v>0</v>
      </c>
      <c r="D34" s="332">
        <v>0</v>
      </c>
      <c r="E34" s="332">
        <v>0</v>
      </c>
      <c r="F34" s="333">
        <f t="shared" ref="F34:F103" si="1">SUM(D34:E34)</f>
        <v>0</v>
      </c>
      <c r="G34" s="334">
        <f t="shared" ref="G34:G103" si="2">IF(C34=0,0,ROUND(C34/F34,6))</f>
        <v>0</v>
      </c>
      <c r="H34" s="1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K34" s="1"/>
    </row>
    <row r="35" spans="1:37" s="3" customFormat="1" x14ac:dyDescent="0.2">
      <c r="A35" s="310">
        <v>52</v>
      </c>
      <c r="B35" s="331" t="s">
        <v>149</v>
      </c>
      <c r="C35" s="332">
        <v>0</v>
      </c>
      <c r="D35" s="332">
        <v>0</v>
      </c>
      <c r="E35" s="332">
        <v>0</v>
      </c>
      <c r="F35" s="333">
        <f t="shared" si="1"/>
        <v>0</v>
      </c>
      <c r="G35" s="334">
        <f t="shared" si="2"/>
        <v>0</v>
      </c>
      <c r="H35" s="1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K35" s="1"/>
    </row>
    <row r="36" spans="1:37" s="3" customFormat="1" x14ac:dyDescent="0.2">
      <c r="A36" s="310">
        <v>53</v>
      </c>
      <c r="B36" s="331" t="s">
        <v>150</v>
      </c>
      <c r="C36" s="332">
        <v>0</v>
      </c>
      <c r="D36" s="332">
        <v>0</v>
      </c>
      <c r="E36" s="332">
        <v>0</v>
      </c>
      <c r="F36" s="333">
        <f t="shared" si="1"/>
        <v>0</v>
      </c>
      <c r="G36" s="334">
        <f t="shared" si="2"/>
        <v>0</v>
      </c>
      <c r="H36" s="1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K36" s="1"/>
    </row>
    <row r="37" spans="1:37" s="3" customFormat="1" x14ac:dyDescent="0.2">
      <c r="A37" s="310">
        <v>54</v>
      </c>
      <c r="B37" s="331" t="s">
        <v>151</v>
      </c>
      <c r="C37" s="332">
        <v>0</v>
      </c>
      <c r="D37" s="332">
        <v>0</v>
      </c>
      <c r="E37" s="332">
        <v>0</v>
      </c>
      <c r="F37" s="333">
        <f t="shared" si="1"/>
        <v>0</v>
      </c>
      <c r="G37" s="334">
        <f t="shared" si="2"/>
        <v>0</v>
      </c>
      <c r="H37" s="1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K37" s="1"/>
    </row>
    <row r="38" spans="1:37" s="3" customFormat="1" x14ac:dyDescent="0.2">
      <c r="A38" s="310">
        <v>54.01</v>
      </c>
      <c r="B38" s="314" t="s">
        <v>159</v>
      </c>
      <c r="C38" s="332">
        <v>0</v>
      </c>
      <c r="D38" s="332">
        <v>0</v>
      </c>
      <c r="E38" s="332">
        <v>0</v>
      </c>
      <c r="F38" s="333">
        <f t="shared" si="1"/>
        <v>0</v>
      </c>
      <c r="G38" s="334">
        <f t="shared" si="2"/>
        <v>0</v>
      </c>
      <c r="H38" s="1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K38" s="1"/>
    </row>
    <row r="39" spans="1:37" s="3" customFormat="1" x14ac:dyDescent="0.2">
      <c r="A39" s="310">
        <v>54.02</v>
      </c>
      <c r="B39" s="314" t="s">
        <v>383</v>
      </c>
      <c r="C39" s="332">
        <v>0</v>
      </c>
      <c r="D39" s="332">
        <v>0</v>
      </c>
      <c r="E39" s="332">
        <v>0</v>
      </c>
      <c r="F39" s="333">
        <f t="shared" si="1"/>
        <v>0</v>
      </c>
      <c r="G39" s="334">
        <f t="shared" si="2"/>
        <v>0</v>
      </c>
      <c r="H39" s="1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K39" s="1"/>
    </row>
    <row r="40" spans="1:37" s="3" customFormat="1" x14ac:dyDescent="0.2">
      <c r="A40" s="310">
        <v>55</v>
      </c>
      <c r="B40" s="331" t="s">
        <v>198</v>
      </c>
      <c r="C40" s="332">
        <v>0</v>
      </c>
      <c r="D40" s="332">
        <v>0</v>
      </c>
      <c r="E40" s="332">
        <v>0</v>
      </c>
      <c r="F40" s="333">
        <f t="shared" si="1"/>
        <v>0</v>
      </c>
      <c r="G40" s="334">
        <f t="shared" si="2"/>
        <v>0</v>
      </c>
      <c r="H40" s="1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K40" s="1"/>
    </row>
    <row r="41" spans="1:37" s="217" customFormat="1" x14ac:dyDescent="0.2">
      <c r="A41" s="310">
        <v>56</v>
      </c>
      <c r="B41" s="314" t="s">
        <v>506</v>
      </c>
      <c r="C41" s="332">
        <v>0</v>
      </c>
      <c r="D41" s="332">
        <v>0</v>
      </c>
      <c r="E41" s="332">
        <v>0</v>
      </c>
      <c r="F41" s="333">
        <f t="shared" si="1"/>
        <v>0</v>
      </c>
      <c r="G41" s="334">
        <f t="shared" si="2"/>
        <v>0</v>
      </c>
      <c r="H41" s="17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K41" s="215"/>
    </row>
    <row r="42" spans="1:37" s="3" customFormat="1" x14ac:dyDescent="0.2">
      <c r="A42" s="310">
        <v>57</v>
      </c>
      <c r="B42" s="314" t="s">
        <v>350</v>
      </c>
      <c r="C42" s="332">
        <v>0</v>
      </c>
      <c r="D42" s="332">
        <v>0</v>
      </c>
      <c r="E42" s="332">
        <v>0</v>
      </c>
      <c r="F42" s="333">
        <f t="shared" si="1"/>
        <v>0</v>
      </c>
      <c r="G42" s="334">
        <f t="shared" si="2"/>
        <v>0</v>
      </c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K42" s="1"/>
    </row>
    <row r="43" spans="1:37" s="3" customFormat="1" x14ac:dyDescent="0.2">
      <c r="A43" s="310">
        <v>58</v>
      </c>
      <c r="B43" s="314" t="s">
        <v>93</v>
      </c>
      <c r="C43" s="332">
        <v>0</v>
      </c>
      <c r="D43" s="332">
        <v>0</v>
      </c>
      <c r="E43" s="332">
        <v>0</v>
      </c>
      <c r="F43" s="333">
        <f t="shared" si="1"/>
        <v>0</v>
      </c>
      <c r="G43" s="334">
        <f t="shared" si="2"/>
        <v>0</v>
      </c>
      <c r="H43" s="1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K43" s="1"/>
    </row>
    <row r="44" spans="1:37" s="3" customFormat="1" x14ac:dyDescent="0.2">
      <c r="A44" s="310">
        <v>59</v>
      </c>
      <c r="B44" s="314" t="s">
        <v>384</v>
      </c>
      <c r="C44" s="332">
        <v>0</v>
      </c>
      <c r="D44" s="332">
        <v>0</v>
      </c>
      <c r="E44" s="332">
        <v>0</v>
      </c>
      <c r="F44" s="333">
        <f t="shared" si="1"/>
        <v>0</v>
      </c>
      <c r="G44" s="334">
        <f t="shared" si="2"/>
        <v>0</v>
      </c>
      <c r="H44" s="1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K44" s="1"/>
    </row>
    <row r="45" spans="1:37" s="3" customFormat="1" x14ac:dyDescent="0.2">
      <c r="A45" s="310">
        <v>60</v>
      </c>
      <c r="B45" s="331" t="s">
        <v>152</v>
      </c>
      <c r="C45" s="332">
        <v>0</v>
      </c>
      <c r="D45" s="332">
        <v>0</v>
      </c>
      <c r="E45" s="332">
        <v>0</v>
      </c>
      <c r="F45" s="333">
        <f t="shared" si="1"/>
        <v>0</v>
      </c>
      <c r="G45" s="334">
        <f t="shared" si="2"/>
        <v>0</v>
      </c>
      <c r="H45" s="1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K45" s="1"/>
    </row>
    <row r="46" spans="1:37" s="217" customFormat="1" x14ac:dyDescent="0.2">
      <c r="A46" s="310">
        <v>60.01</v>
      </c>
      <c r="B46" s="314" t="s">
        <v>507</v>
      </c>
      <c r="C46" s="332">
        <v>0</v>
      </c>
      <c r="D46" s="332">
        <v>0</v>
      </c>
      <c r="E46" s="332">
        <v>0</v>
      </c>
      <c r="F46" s="333">
        <f t="shared" si="1"/>
        <v>0</v>
      </c>
      <c r="G46" s="334">
        <f t="shared" si="2"/>
        <v>0</v>
      </c>
      <c r="H46" s="17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K46" s="215"/>
    </row>
    <row r="47" spans="1:37" s="3" customFormat="1" x14ac:dyDescent="0.2">
      <c r="A47" s="310">
        <v>62</v>
      </c>
      <c r="B47" s="314" t="s">
        <v>508</v>
      </c>
      <c r="C47" s="332">
        <v>0</v>
      </c>
      <c r="D47" s="332">
        <v>0</v>
      </c>
      <c r="E47" s="332">
        <v>0</v>
      </c>
      <c r="F47" s="333">
        <f t="shared" si="1"/>
        <v>0</v>
      </c>
      <c r="G47" s="334">
        <f t="shared" si="2"/>
        <v>0</v>
      </c>
      <c r="H47" s="1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K47" s="1"/>
    </row>
    <row r="48" spans="1:37" s="217" customFormat="1" x14ac:dyDescent="0.2">
      <c r="A48" s="310">
        <v>63</v>
      </c>
      <c r="B48" s="314" t="s">
        <v>509</v>
      </c>
      <c r="C48" s="332">
        <v>0</v>
      </c>
      <c r="D48" s="332">
        <v>0</v>
      </c>
      <c r="E48" s="332">
        <v>0</v>
      </c>
      <c r="F48" s="333">
        <f t="shared" ref="F48" si="3">SUM(D48:E48)</f>
        <v>0</v>
      </c>
      <c r="G48" s="334">
        <f t="shared" ref="G48" si="4">IF(C48=0,0,ROUND(C48/F48,6))</f>
        <v>0</v>
      </c>
      <c r="H48" s="17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K48" s="215"/>
    </row>
    <row r="49" spans="1:37" s="3" customFormat="1" x14ac:dyDescent="0.2">
      <c r="A49" s="310">
        <v>64</v>
      </c>
      <c r="B49" s="331" t="s">
        <v>153</v>
      </c>
      <c r="C49" s="332">
        <v>0</v>
      </c>
      <c r="D49" s="332">
        <v>0</v>
      </c>
      <c r="E49" s="332">
        <v>0</v>
      </c>
      <c r="F49" s="333">
        <f t="shared" si="1"/>
        <v>0</v>
      </c>
      <c r="G49" s="334">
        <f t="shared" si="2"/>
        <v>0</v>
      </c>
      <c r="H49" s="1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K49" s="1"/>
    </row>
    <row r="50" spans="1:37" s="3" customFormat="1" x14ac:dyDescent="0.2">
      <c r="A50" s="310">
        <v>65</v>
      </c>
      <c r="B50" s="314" t="s">
        <v>397</v>
      </c>
      <c r="C50" s="332">
        <v>0</v>
      </c>
      <c r="D50" s="332">
        <v>0</v>
      </c>
      <c r="E50" s="332">
        <v>0</v>
      </c>
      <c r="F50" s="333">
        <f t="shared" si="1"/>
        <v>0</v>
      </c>
      <c r="G50" s="334">
        <f t="shared" si="2"/>
        <v>0</v>
      </c>
      <c r="H50" s="1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K50" s="1"/>
    </row>
    <row r="51" spans="1:37" s="3" customFormat="1" x14ac:dyDescent="0.2">
      <c r="A51" s="310">
        <v>66</v>
      </c>
      <c r="B51" s="314" t="s">
        <v>398</v>
      </c>
      <c r="C51" s="332">
        <v>0</v>
      </c>
      <c r="D51" s="332">
        <v>0</v>
      </c>
      <c r="E51" s="332">
        <v>0</v>
      </c>
      <c r="F51" s="333">
        <f t="shared" si="1"/>
        <v>0</v>
      </c>
      <c r="G51" s="334">
        <f t="shared" si="2"/>
        <v>0</v>
      </c>
      <c r="H51" s="1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K51" s="1"/>
    </row>
    <row r="52" spans="1:37" s="3" customFormat="1" x14ac:dyDescent="0.2">
      <c r="A52" s="310">
        <v>67</v>
      </c>
      <c r="B52" s="331" t="s">
        <v>154</v>
      </c>
      <c r="C52" s="332">
        <v>0</v>
      </c>
      <c r="D52" s="332">
        <v>0</v>
      </c>
      <c r="E52" s="332">
        <v>0</v>
      </c>
      <c r="F52" s="333">
        <f t="shared" si="1"/>
        <v>0</v>
      </c>
      <c r="G52" s="334">
        <f t="shared" si="2"/>
        <v>0</v>
      </c>
      <c r="H52" s="1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K52" s="1"/>
    </row>
    <row r="53" spans="1:37" s="3" customFormat="1" x14ac:dyDescent="0.2">
      <c r="A53" s="310">
        <v>68</v>
      </c>
      <c r="B53" s="331" t="s">
        <v>155</v>
      </c>
      <c r="C53" s="332">
        <v>0</v>
      </c>
      <c r="D53" s="332">
        <v>0</v>
      </c>
      <c r="E53" s="332">
        <v>0</v>
      </c>
      <c r="F53" s="333">
        <f t="shared" si="1"/>
        <v>0</v>
      </c>
      <c r="G53" s="334">
        <f t="shared" si="2"/>
        <v>0</v>
      </c>
      <c r="H53" s="1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K53" s="1"/>
    </row>
    <row r="54" spans="1:37" s="3" customFormat="1" x14ac:dyDescent="0.2">
      <c r="A54" s="310">
        <v>69</v>
      </c>
      <c r="B54" s="331" t="s">
        <v>156</v>
      </c>
      <c r="C54" s="332">
        <v>0</v>
      </c>
      <c r="D54" s="332">
        <v>0</v>
      </c>
      <c r="E54" s="332">
        <v>0</v>
      </c>
      <c r="F54" s="333">
        <f t="shared" si="1"/>
        <v>0</v>
      </c>
      <c r="G54" s="334">
        <f t="shared" si="2"/>
        <v>0</v>
      </c>
      <c r="H54" s="1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K54" s="1"/>
    </row>
    <row r="55" spans="1:37" s="3" customFormat="1" x14ac:dyDescent="0.2">
      <c r="A55" s="310">
        <v>70</v>
      </c>
      <c r="B55" s="314" t="s">
        <v>385</v>
      </c>
      <c r="C55" s="332">
        <v>0</v>
      </c>
      <c r="D55" s="332">
        <v>0</v>
      </c>
      <c r="E55" s="332">
        <v>0</v>
      </c>
      <c r="F55" s="333">
        <f t="shared" si="1"/>
        <v>0</v>
      </c>
      <c r="G55" s="334">
        <f t="shared" si="2"/>
        <v>0</v>
      </c>
      <c r="H55" s="1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K55" s="1"/>
    </row>
    <row r="56" spans="1:37" s="45" customFormat="1" x14ac:dyDescent="0.2">
      <c r="A56" s="310">
        <v>71</v>
      </c>
      <c r="B56" s="331" t="s">
        <v>157</v>
      </c>
      <c r="C56" s="332">
        <v>0</v>
      </c>
      <c r="D56" s="332">
        <v>0</v>
      </c>
      <c r="E56" s="332">
        <v>0</v>
      </c>
      <c r="F56" s="333">
        <f t="shared" si="1"/>
        <v>0</v>
      </c>
      <c r="G56" s="334">
        <f t="shared" si="2"/>
        <v>0</v>
      </c>
      <c r="H56" s="43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K56" s="49"/>
    </row>
    <row r="57" spans="1:37" s="3" customFormat="1" x14ac:dyDescent="0.2">
      <c r="A57" s="310">
        <v>72</v>
      </c>
      <c r="B57" s="314" t="s">
        <v>346</v>
      </c>
      <c r="C57" s="332">
        <v>0</v>
      </c>
      <c r="D57" s="332">
        <v>0</v>
      </c>
      <c r="E57" s="332">
        <v>0</v>
      </c>
      <c r="F57" s="333">
        <f t="shared" si="1"/>
        <v>0</v>
      </c>
      <c r="G57" s="334">
        <f t="shared" si="2"/>
        <v>0</v>
      </c>
      <c r="H57" s="1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K57" s="1"/>
    </row>
    <row r="58" spans="1:37" s="3" customFormat="1" x14ac:dyDescent="0.2">
      <c r="A58" s="310">
        <v>73</v>
      </c>
      <c r="B58" s="331" t="s">
        <v>158</v>
      </c>
      <c r="C58" s="332">
        <v>0</v>
      </c>
      <c r="D58" s="332">
        <v>0</v>
      </c>
      <c r="E58" s="332">
        <v>0</v>
      </c>
      <c r="F58" s="333">
        <f t="shared" si="1"/>
        <v>0</v>
      </c>
      <c r="G58" s="334">
        <f t="shared" si="2"/>
        <v>0</v>
      </c>
      <c r="H58" s="1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K58" s="1"/>
    </row>
    <row r="59" spans="1:37" s="3" customFormat="1" x14ac:dyDescent="0.2">
      <c r="A59" s="310">
        <v>74</v>
      </c>
      <c r="B59" s="314" t="s">
        <v>386</v>
      </c>
      <c r="C59" s="332">
        <v>0</v>
      </c>
      <c r="D59" s="332">
        <v>0</v>
      </c>
      <c r="E59" s="332">
        <v>0</v>
      </c>
      <c r="F59" s="333">
        <f t="shared" si="1"/>
        <v>0</v>
      </c>
      <c r="G59" s="334">
        <f t="shared" si="2"/>
        <v>0</v>
      </c>
      <c r="H59" s="1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K59" s="1"/>
    </row>
    <row r="60" spans="1:37" s="217" customFormat="1" x14ac:dyDescent="0.2">
      <c r="A60" s="310">
        <v>75</v>
      </c>
      <c r="B60" s="314" t="s">
        <v>510</v>
      </c>
      <c r="C60" s="332">
        <v>0</v>
      </c>
      <c r="D60" s="332">
        <v>0</v>
      </c>
      <c r="E60" s="332">
        <v>0</v>
      </c>
      <c r="F60" s="333">
        <f t="shared" ref="F60" si="5">SUM(D60:E60)</f>
        <v>0</v>
      </c>
      <c r="G60" s="334">
        <f t="shared" ref="G60" si="6">IF(C60=0,0,ROUND(C60/F60,6))</f>
        <v>0</v>
      </c>
      <c r="H60" s="17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K60" s="215"/>
    </row>
    <row r="61" spans="1:37" s="3" customFormat="1" x14ac:dyDescent="0.2">
      <c r="A61" s="310">
        <v>76</v>
      </c>
      <c r="B61" s="314" t="s">
        <v>399</v>
      </c>
      <c r="C61" s="332">
        <v>0</v>
      </c>
      <c r="D61" s="332">
        <v>0</v>
      </c>
      <c r="E61" s="332">
        <v>0</v>
      </c>
      <c r="F61" s="333">
        <f t="shared" si="1"/>
        <v>0</v>
      </c>
      <c r="G61" s="334">
        <f t="shared" si="2"/>
        <v>0</v>
      </c>
      <c r="H61" s="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K61" s="1"/>
    </row>
    <row r="62" spans="1:37" s="3" customFormat="1" x14ac:dyDescent="0.2">
      <c r="A62" s="310">
        <v>76.010000000000005</v>
      </c>
      <c r="B62" s="314" t="s">
        <v>400</v>
      </c>
      <c r="C62" s="332">
        <v>0</v>
      </c>
      <c r="D62" s="332">
        <v>0</v>
      </c>
      <c r="E62" s="332">
        <v>0</v>
      </c>
      <c r="F62" s="333">
        <f t="shared" si="1"/>
        <v>0</v>
      </c>
      <c r="G62" s="334">
        <f t="shared" si="2"/>
        <v>0</v>
      </c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K62" s="1"/>
    </row>
    <row r="63" spans="1:37" s="3" customFormat="1" x14ac:dyDescent="0.2">
      <c r="A63" s="310">
        <v>76.02</v>
      </c>
      <c r="B63" s="314" t="s">
        <v>489</v>
      </c>
      <c r="C63" s="332">
        <v>0</v>
      </c>
      <c r="D63" s="332">
        <v>0</v>
      </c>
      <c r="E63" s="332">
        <v>0</v>
      </c>
      <c r="F63" s="333">
        <f t="shared" si="1"/>
        <v>0</v>
      </c>
      <c r="G63" s="334">
        <f t="shared" si="2"/>
        <v>0</v>
      </c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K63" s="1"/>
    </row>
    <row r="64" spans="1:37" s="3" customFormat="1" x14ac:dyDescent="0.2">
      <c r="A64" s="310">
        <v>76.03</v>
      </c>
      <c r="B64" s="314" t="s">
        <v>401</v>
      </c>
      <c r="C64" s="332">
        <v>0</v>
      </c>
      <c r="D64" s="332">
        <v>0</v>
      </c>
      <c r="E64" s="332">
        <v>0</v>
      </c>
      <c r="F64" s="333">
        <f t="shared" si="1"/>
        <v>0</v>
      </c>
      <c r="G64" s="334">
        <f t="shared" si="2"/>
        <v>0</v>
      </c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K64" s="1"/>
    </row>
    <row r="65" spans="1:40" s="3" customFormat="1" x14ac:dyDescent="0.2">
      <c r="A65" s="310">
        <v>76.040000000000006</v>
      </c>
      <c r="B65" s="314" t="s">
        <v>402</v>
      </c>
      <c r="C65" s="332">
        <v>0</v>
      </c>
      <c r="D65" s="332">
        <v>0</v>
      </c>
      <c r="E65" s="332">
        <v>0</v>
      </c>
      <c r="F65" s="333">
        <f t="shared" si="1"/>
        <v>0</v>
      </c>
      <c r="G65" s="334">
        <f t="shared" si="2"/>
        <v>0</v>
      </c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K65" s="1"/>
    </row>
    <row r="66" spans="1:40" s="3" customFormat="1" x14ac:dyDescent="0.2">
      <c r="A66" s="310">
        <v>76.05</v>
      </c>
      <c r="B66" s="314" t="s">
        <v>403</v>
      </c>
      <c r="C66" s="332">
        <v>0</v>
      </c>
      <c r="D66" s="332">
        <v>0</v>
      </c>
      <c r="E66" s="332">
        <v>0</v>
      </c>
      <c r="F66" s="333">
        <f t="shared" si="1"/>
        <v>0</v>
      </c>
      <c r="G66" s="334">
        <f t="shared" si="2"/>
        <v>0</v>
      </c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K66" s="1"/>
    </row>
    <row r="67" spans="1:40" s="3" customFormat="1" x14ac:dyDescent="0.2">
      <c r="A67" s="310">
        <v>76.06</v>
      </c>
      <c r="B67" s="314" t="s">
        <v>407</v>
      </c>
      <c r="C67" s="332">
        <v>0</v>
      </c>
      <c r="D67" s="332">
        <v>0</v>
      </c>
      <c r="E67" s="332">
        <v>0</v>
      </c>
      <c r="F67" s="333">
        <f t="shared" si="1"/>
        <v>0</v>
      </c>
      <c r="G67" s="334">
        <f t="shared" si="2"/>
        <v>0</v>
      </c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K67" s="1"/>
    </row>
    <row r="68" spans="1:40" s="3" customFormat="1" x14ac:dyDescent="0.2">
      <c r="A68" s="315">
        <v>76.069999999999993</v>
      </c>
      <c r="B68" s="316" t="s">
        <v>404</v>
      </c>
      <c r="C68" s="335">
        <v>0</v>
      </c>
      <c r="D68" s="335">
        <v>0</v>
      </c>
      <c r="E68" s="335">
        <v>0</v>
      </c>
      <c r="F68" s="336">
        <f t="shared" si="1"/>
        <v>0</v>
      </c>
      <c r="G68" s="337">
        <f t="shared" si="2"/>
        <v>0</v>
      </c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K68" s="1"/>
    </row>
    <row r="69" spans="1:40" s="16" customFormat="1" ht="14.25" customHeight="1" x14ac:dyDescent="0.2">
      <c r="A69" s="324"/>
      <c r="B69" s="301" t="s">
        <v>598</v>
      </c>
      <c r="C69" s="303"/>
      <c r="D69" s="303"/>
      <c r="E69" s="302"/>
      <c r="F69" s="303"/>
      <c r="G69" s="325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s="217" customFormat="1" x14ac:dyDescent="0.2">
      <c r="A70" s="326">
        <v>88</v>
      </c>
      <c r="B70" s="338" t="s">
        <v>511</v>
      </c>
      <c r="C70" s="328">
        <v>0</v>
      </c>
      <c r="D70" s="328">
        <v>0</v>
      </c>
      <c r="E70" s="328">
        <v>0</v>
      </c>
      <c r="F70" s="329">
        <f t="shared" si="1"/>
        <v>0</v>
      </c>
      <c r="G70" s="330">
        <f t="shared" si="2"/>
        <v>0</v>
      </c>
      <c r="H70" s="17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K70" s="215"/>
    </row>
    <row r="71" spans="1:40" s="217" customFormat="1" x14ac:dyDescent="0.2">
      <c r="A71" s="310">
        <v>89</v>
      </c>
      <c r="B71" s="314" t="s">
        <v>512</v>
      </c>
      <c r="C71" s="332">
        <v>0</v>
      </c>
      <c r="D71" s="332">
        <v>0</v>
      </c>
      <c r="E71" s="332">
        <v>0</v>
      </c>
      <c r="F71" s="333">
        <f t="shared" si="1"/>
        <v>0</v>
      </c>
      <c r="G71" s="334">
        <f t="shared" si="2"/>
        <v>0</v>
      </c>
      <c r="H71" s="17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K71" s="215"/>
    </row>
    <row r="72" spans="1:40" s="3" customFormat="1" x14ac:dyDescent="0.2">
      <c r="A72" s="310">
        <v>90</v>
      </c>
      <c r="B72" s="314" t="s">
        <v>432</v>
      </c>
      <c r="C72" s="332">
        <v>0</v>
      </c>
      <c r="D72" s="332">
        <v>0</v>
      </c>
      <c r="E72" s="332">
        <v>0</v>
      </c>
      <c r="F72" s="333">
        <f t="shared" si="1"/>
        <v>0</v>
      </c>
      <c r="G72" s="334">
        <f t="shared" si="2"/>
        <v>0</v>
      </c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K72" s="1"/>
    </row>
    <row r="73" spans="1:40" s="3" customFormat="1" x14ac:dyDescent="0.2">
      <c r="A73" s="310">
        <v>90.01</v>
      </c>
      <c r="B73" s="314" t="s">
        <v>433</v>
      </c>
      <c r="C73" s="332">
        <v>0</v>
      </c>
      <c r="D73" s="332">
        <v>0</v>
      </c>
      <c r="E73" s="332">
        <v>0</v>
      </c>
      <c r="F73" s="333">
        <f t="shared" si="1"/>
        <v>0</v>
      </c>
      <c r="G73" s="334">
        <f t="shared" si="2"/>
        <v>0</v>
      </c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K73" s="1"/>
    </row>
    <row r="74" spans="1:40" s="3" customFormat="1" x14ac:dyDescent="0.2">
      <c r="A74" s="310">
        <v>90.02</v>
      </c>
      <c r="B74" s="314" t="s">
        <v>434</v>
      </c>
      <c r="C74" s="332">
        <v>0</v>
      </c>
      <c r="D74" s="332">
        <v>0</v>
      </c>
      <c r="E74" s="332">
        <v>0</v>
      </c>
      <c r="F74" s="333">
        <f t="shared" si="1"/>
        <v>0</v>
      </c>
      <c r="G74" s="334">
        <f t="shared" si="2"/>
        <v>0</v>
      </c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K74" s="1"/>
    </row>
    <row r="75" spans="1:40" s="3" customFormat="1" x14ac:dyDescent="0.2">
      <c r="A75" s="310">
        <v>90.03</v>
      </c>
      <c r="B75" s="314" t="s">
        <v>435</v>
      </c>
      <c r="C75" s="332">
        <v>0</v>
      </c>
      <c r="D75" s="332">
        <v>0</v>
      </c>
      <c r="E75" s="332">
        <v>0</v>
      </c>
      <c r="F75" s="333">
        <f t="shared" si="1"/>
        <v>0</v>
      </c>
      <c r="G75" s="334">
        <f t="shared" si="2"/>
        <v>0</v>
      </c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K75" s="1"/>
    </row>
    <row r="76" spans="1:40" s="3" customFormat="1" x14ac:dyDescent="0.2">
      <c r="A76" s="310">
        <v>90.04</v>
      </c>
      <c r="B76" s="314" t="s">
        <v>436</v>
      </c>
      <c r="C76" s="332">
        <v>0</v>
      </c>
      <c r="D76" s="332">
        <v>0</v>
      </c>
      <c r="E76" s="332">
        <v>0</v>
      </c>
      <c r="F76" s="333">
        <f t="shared" si="1"/>
        <v>0</v>
      </c>
      <c r="G76" s="334">
        <f t="shared" si="2"/>
        <v>0</v>
      </c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K76" s="1"/>
    </row>
    <row r="77" spans="1:40" s="3" customFormat="1" x14ac:dyDescent="0.2">
      <c r="A77" s="310">
        <v>90.05</v>
      </c>
      <c r="B77" s="314" t="s">
        <v>437</v>
      </c>
      <c r="C77" s="332">
        <v>0</v>
      </c>
      <c r="D77" s="332">
        <v>0</v>
      </c>
      <c r="E77" s="332">
        <v>0</v>
      </c>
      <c r="F77" s="333">
        <f t="shared" si="1"/>
        <v>0</v>
      </c>
      <c r="G77" s="334">
        <f t="shared" si="2"/>
        <v>0</v>
      </c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K77" s="1"/>
    </row>
    <row r="78" spans="1:40" s="3" customFormat="1" x14ac:dyDescent="0.2">
      <c r="A78" s="310">
        <v>90.06</v>
      </c>
      <c r="B78" s="314" t="s">
        <v>438</v>
      </c>
      <c r="C78" s="332">
        <v>0</v>
      </c>
      <c r="D78" s="332">
        <v>0</v>
      </c>
      <c r="E78" s="332">
        <v>0</v>
      </c>
      <c r="F78" s="333">
        <f t="shared" si="1"/>
        <v>0</v>
      </c>
      <c r="G78" s="334">
        <f t="shared" si="2"/>
        <v>0</v>
      </c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K78" s="1"/>
    </row>
    <row r="79" spans="1:40" s="3" customFormat="1" x14ac:dyDescent="0.2">
      <c r="A79" s="310">
        <v>90.07</v>
      </c>
      <c r="B79" s="314" t="s">
        <v>439</v>
      </c>
      <c r="C79" s="332">
        <v>0</v>
      </c>
      <c r="D79" s="332">
        <v>0</v>
      </c>
      <c r="E79" s="332">
        <v>0</v>
      </c>
      <c r="F79" s="333">
        <f t="shared" si="1"/>
        <v>0</v>
      </c>
      <c r="G79" s="334">
        <f t="shared" si="2"/>
        <v>0</v>
      </c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K79" s="1"/>
    </row>
    <row r="80" spans="1:40" s="3" customFormat="1" x14ac:dyDescent="0.2">
      <c r="A80" s="310">
        <v>90.08</v>
      </c>
      <c r="B80" s="314" t="s">
        <v>440</v>
      </c>
      <c r="C80" s="332">
        <v>0</v>
      </c>
      <c r="D80" s="332">
        <v>0</v>
      </c>
      <c r="E80" s="332">
        <v>0</v>
      </c>
      <c r="F80" s="333">
        <f t="shared" si="1"/>
        <v>0</v>
      </c>
      <c r="G80" s="334">
        <f t="shared" si="2"/>
        <v>0</v>
      </c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K80" s="1"/>
    </row>
    <row r="81" spans="1:37" s="3" customFormat="1" x14ac:dyDescent="0.2">
      <c r="A81" s="310">
        <v>90.09</v>
      </c>
      <c r="B81" s="314" t="s">
        <v>441</v>
      </c>
      <c r="C81" s="332">
        <v>0</v>
      </c>
      <c r="D81" s="332">
        <v>0</v>
      </c>
      <c r="E81" s="332">
        <v>0</v>
      </c>
      <c r="F81" s="333">
        <f t="shared" si="1"/>
        <v>0</v>
      </c>
      <c r="G81" s="334">
        <f t="shared" si="2"/>
        <v>0</v>
      </c>
      <c r="H81" s="1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K81" s="1"/>
    </row>
    <row r="82" spans="1:37" s="3" customFormat="1" x14ac:dyDescent="0.2">
      <c r="A82" s="310">
        <v>90.1</v>
      </c>
      <c r="B82" s="314" t="s">
        <v>442</v>
      </c>
      <c r="C82" s="332">
        <v>0</v>
      </c>
      <c r="D82" s="332">
        <v>0</v>
      </c>
      <c r="E82" s="332">
        <v>0</v>
      </c>
      <c r="F82" s="333">
        <f t="shared" si="1"/>
        <v>0</v>
      </c>
      <c r="G82" s="334">
        <f t="shared" si="2"/>
        <v>0</v>
      </c>
      <c r="H82" s="1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K82" s="1"/>
    </row>
    <row r="83" spans="1:37" s="3" customFormat="1" x14ac:dyDescent="0.2">
      <c r="A83" s="310">
        <v>90.11</v>
      </c>
      <c r="B83" s="314" t="s">
        <v>443</v>
      </c>
      <c r="C83" s="332">
        <v>0</v>
      </c>
      <c r="D83" s="332">
        <v>0</v>
      </c>
      <c r="E83" s="332">
        <v>0</v>
      </c>
      <c r="F83" s="333">
        <f t="shared" si="1"/>
        <v>0</v>
      </c>
      <c r="G83" s="334">
        <f t="shared" si="2"/>
        <v>0</v>
      </c>
      <c r="H83" s="1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K83" s="1"/>
    </row>
    <row r="84" spans="1:37" s="3" customFormat="1" x14ac:dyDescent="0.2">
      <c r="A84" s="310">
        <v>90.12</v>
      </c>
      <c r="B84" s="314" t="s">
        <v>444</v>
      </c>
      <c r="C84" s="332">
        <v>0</v>
      </c>
      <c r="D84" s="332">
        <v>0</v>
      </c>
      <c r="E84" s="332">
        <v>0</v>
      </c>
      <c r="F84" s="333">
        <f t="shared" si="1"/>
        <v>0</v>
      </c>
      <c r="G84" s="334">
        <f t="shared" si="2"/>
        <v>0</v>
      </c>
      <c r="H84" s="1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K84" s="1"/>
    </row>
    <row r="85" spans="1:37" s="3" customFormat="1" x14ac:dyDescent="0.2">
      <c r="A85" s="310">
        <v>90.13</v>
      </c>
      <c r="B85" s="314" t="s">
        <v>445</v>
      </c>
      <c r="C85" s="332">
        <v>0</v>
      </c>
      <c r="D85" s="332">
        <v>0</v>
      </c>
      <c r="E85" s="332">
        <v>0</v>
      </c>
      <c r="F85" s="333">
        <f t="shared" si="1"/>
        <v>0</v>
      </c>
      <c r="G85" s="334">
        <f t="shared" si="2"/>
        <v>0</v>
      </c>
      <c r="H85" s="1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K85" s="1"/>
    </row>
    <row r="86" spans="1:37" s="3" customFormat="1" x14ac:dyDescent="0.2">
      <c r="A86" s="310">
        <v>90.14</v>
      </c>
      <c r="B86" s="314" t="s">
        <v>446</v>
      </c>
      <c r="C86" s="332">
        <v>0</v>
      </c>
      <c r="D86" s="332">
        <v>0</v>
      </c>
      <c r="E86" s="332">
        <v>0</v>
      </c>
      <c r="F86" s="333">
        <f t="shared" si="1"/>
        <v>0</v>
      </c>
      <c r="G86" s="334">
        <f t="shared" si="2"/>
        <v>0</v>
      </c>
      <c r="H86" s="1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K86" s="1"/>
    </row>
    <row r="87" spans="1:37" s="3" customFormat="1" x14ac:dyDescent="0.2">
      <c r="A87" s="310">
        <v>90.15</v>
      </c>
      <c r="B87" s="314" t="s">
        <v>447</v>
      </c>
      <c r="C87" s="332">
        <v>0</v>
      </c>
      <c r="D87" s="332">
        <v>0</v>
      </c>
      <c r="E87" s="332">
        <v>0</v>
      </c>
      <c r="F87" s="333">
        <f t="shared" si="1"/>
        <v>0</v>
      </c>
      <c r="G87" s="334">
        <f t="shared" si="2"/>
        <v>0</v>
      </c>
      <c r="H87" s="1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K87" s="1"/>
    </row>
    <row r="88" spans="1:37" s="3" customFormat="1" x14ac:dyDescent="0.2">
      <c r="A88" s="310">
        <v>90.16</v>
      </c>
      <c r="B88" s="314" t="s">
        <v>448</v>
      </c>
      <c r="C88" s="332">
        <v>0</v>
      </c>
      <c r="D88" s="332">
        <v>0</v>
      </c>
      <c r="E88" s="332">
        <v>0</v>
      </c>
      <c r="F88" s="333">
        <f t="shared" si="1"/>
        <v>0</v>
      </c>
      <c r="G88" s="334">
        <f t="shared" si="2"/>
        <v>0</v>
      </c>
      <c r="H88" s="1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K88" s="1"/>
    </row>
    <row r="89" spans="1:37" s="3" customFormat="1" x14ac:dyDescent="0.2">
      <c r="A89" s="310">
        <v>90.17</v>
      </c>
      <c r="B89" s="314" t="s">
        <v>449</v>
      </c>
      <c r="C89" s="332">
        <v>0</v>
      </c>
      <c r="D89" s="332">
        <v>0</v>
      </c>
      <c r="E89" s="332">
        <v>0</v>
      </c>
      <c r="F89" s="333">
        <f t="shared" si="1"/>
        <v>0</v>
      </c>
      <c r="G89" s="334">
        <f t="shared" si="2"/>
        <v>0</v>
      </c>
      <c r="H89" s="1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K89" s="1"/>
    </row>
    <row r="90" spans="1:37" s="3" customFormat="1" x14ac:dyDescent="0.2">
      <c r="A90" s="310">
        <v>90.18</v>
      </c>
      <c r="B90" s="314" t="s">
        <v>450</v>
      </c>
      <c r="C90" s="332">
        <v>0</v>
      </c>
      <c r="D90" s="332">
        <v>0</v>
      </c>
      <c r="E90" s="332">
        <v>0</v>
      </c>
      <c r="F90" s="333">
        <f t="shared" si="1"/>
        <v>0</v>
      </c>
      <c r="G90" s="334">
        <f t="shared" si="2"/>
        <v>0</v>
      </c>
      <c r="H90" s="1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K90" s="1"/>
    </row>
    <row r="91" spans="1:37" s="3" customFormat="1" x14ac:dyDescent="0.2">
      <c r="A91" s="310">
        <v>90.19</v>
      </c>
      <c r="B91" s="314" t="s">
        <v>451</v>
      </c>
      <c r="C91" s="332">
        <v>0</v>
      </c>
      <c r="D91" s="332">
        <v>0</v>
      </c>
      <c r="E91" s="332">
        <v>0</v>
      </c>
      <c r="F91" s="333">
        <f t="shared" si="1"/>
        <v>0</v>
      </c>
      <c r="G91" s="334">
        <f t="shared" si="2"/>
        <v>0</v>
      </c>
      <c r="H91" s="1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K91" s="1"/>
    </row>
    <row r="92" spans="1:37" s="3" customFormat="1" x14ac:dyDescent="0.2">
      <c r="A92" s="310">
        <v>90.2</v>
      </c>
      <c r="B92" s="314" t="s">
        <v>452</v>
      </c>
      <c r="C92" s="332">
        <v>0</v>
      </c>
      <c r="D92" s="332">
        <v>0</v>
      </c>
      <c r="E92" s="332">
        <v>0</v>
      </c>
      <c r="F92" s="333">
        <f t="shared" si="1"/>
        <v>0</v>
      </c>
      <c r="G92" s="334">
        <f t="shared" si="2"/>
        <v>0</v>
      </c>
      <c r="H92" s="1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K92" s="1"/>
    </row>
    <row r="93" spans="1:37" s="3" customFormat="1" x14ac:dyDescent="0.2">
      <c r="A93" s="310">
        <v>90.21</v>
      </c>
      <c r="B93" s="314" t="s">
        <v>453</v>
      </c>
      <c r="C93" s="332">
        <v>0</v>
      </c>
      <c r="D93" s="332">
        <v>0</v>
      </c>
      <c r="E93" s="332">
        <v>0</v>
      </c>
      <c r="F93" s="333">
        <f t="shared" si="1"/>
        <v>0</v>
      </c>
      <c r="G93" s="334">
        <f t="shared" si="2"/>
        <v>0</v>
      </c>
      <c r="H93" s="1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K93" s="1"/>
    </row>
    <row r="94" spans="1:37" s="3" customFormat="1" x14ac:dyDescent="0.2">
      <c r="A94" s="310">
        <v>90.22</v>
      </c>
      <c r="B94" s="314" t="s">
        <v>454</v>
      </c>
      <c r="C94" s="332">
        <v>0</v>
      </c>
      <c r="D94" s="332">
        <v>0</v>
      </c>
      <c r="E94" s="332">
        <v>0</v>
      </c>
      <c r="F94" s="333">
        <f t="shared" si="1"/>
        <v>0</v>
      </c>
      <c r="G94" s="334">
        <f t="shared" si="2"/>
        <v>0</v>
      </c>
      <c r="H94" s="1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K94" s="1"/>
    </row>
    <row r="95" spans="1:37" s="3" customFormat="1" x14ac:dyDescent="0.2">
      <c r="A95" s="310">
        <v>90.23</v>
      </c>
      <c r="B95" s="314" t="s">
        <v>455</v>
      </c>
      <c r="C95" s="332">
        <v>0</v>
      </c>
      <c r="D95" s="332">
        <v>0</v>
      </c>
      <c r="E95" s="332">
        <v>0</v>
      </c>
      <c r="F95" s="333">
        <f t="shared" si="1"/>
        <v>0</v>
      </c>
      <c r="G95" s="334">
        <f t="shared" si="2"/>
        <v>0</v>
      </c>
      <c r="H95" s="1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K95" s="1"/>
    </row>
    <row r="96" spans="1:37" s="3" customFormat="1" x14ac:dyDescent="0.2">
      <c r="A96" s="310">
        <v>90.24</v>
      </c>
      <c r="B96" s="314" t="s">
        <v>456</v>
      </c>
      <c r="C96" s="332">
        <v>0</v>
      </c>
      <c r="D96" s="332">
        <v>0</v>
      </c>
      <c r="E96" s="332">
        <v>0</v>
      </c>
      <c r="F96" s="333">
        <f t="shared" si="1"/>
        <v>0</v>
      </c>
      <c r="G96" s="334">
        <f t="shared" si="2"/>
        <v>0</v>
      </c>
      <c r="H96" s="1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K96" s="1"/>
    </row>
    <row r="97" spans="1:37" s="3" customFormat="1" x14ac:dyDescent="0.2">
      <c r="A97" s="310">
        <v>90.25</v>
      </c>
      <c r="B97" s="314" t="s">
        <v>457</v>
      </c>
      <c r="C97" s="332">
        <v>0</v>
      </c>
      <c r="D97" s="332">
        <v>0</v>
      </c>
      <c r="E97" s="332">
        <v>0</v>
      </c>
      <c r="F97" s="333">
        <f t="shared" si="1"/>
        <v>0</v>
      </c>
      <c r="G97" s="334">
        <f t="shared" si="2"/>
        <v>0</v>
      </c>
      <c r="H97" s="1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K97" s="1"/>
    </row>
    <row r="98" spans="1:37" s="3" customFormat="1" x14ac:dyDescent="0.2">
      <c r="A98" s="310">
        <v>90.26</v>
      </c>
      <c r="B98" s="314" t="s">
        <v>458</v>
      </c>
      <c r="C98" s="332">
        <v>0</v>
      </c>
      <c r="D98" s="332">
        <v>0</v>
      </c>
      <c r="E98" s="332">
        <v>0</v>
      </c>
      <c r="F98" s="333">
        <f t="shared" si="1"/>
        <v>0</v>
      </c>
      <c r="G98" s="334">
        <f t="shared" si="2"/>
        <v>0</v>
      </c>
      <c r="H98" s="1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K98" s="1"/>
    </row>
    <row r="99" spans="1:37" s="3" customFormat="1" x14ac:dyDescent="0.2">
      <c r="A99" s="310">
        <v>90.27</v>
      </c>
      <c r="B99" s="314" t="s">
        <v>459</v>
      </c>
      <c r="C99" s="332">
        <v>0</v>
      </c>
      <c r="D99" s="332">
        <v>0</v>
      </c>
      <c r="E99" s="332">
        <v>0</v>
      </c>
      <c r="F99" s="333">
        <f t="shared" si="1"/>
        <v>0</v>
      </c>
      <c r="G99" s="334">
        <f t="shared" si="2"/>
        <v>0</v>
      </c>
      <c r="H99" s="1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K99" s="1"/>
    </row>
    <row r="100" spans="1:37" s="3" customFormat="1" x14ac:dyDescent="0.2">
      <c r="A100" s="310">
        <v>90.28</v>
      </c>
      <c r="B100" s="314" t="s">
        <v>460</v>
      </c>
      <c r="C100" s="332">
        <v>0</v>
      </c>
      <c r="D100" s="332">
        <v>0</v>
      </c>
      <c r="E100" s="332">
        <v>0</v>
      </c>
      <c r="F100" s="333">
        <f t="shared" si="1"/>
        <v>0</v>
      </c>
      <c r="G100" s="334">
        <f t="shared" si="2"/>
        <v>0</v>
      </c>
      <c r="H100" s="1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K100" s="1"/>
    </row>
    <row r="101" spans="1:37" s="3" customFormat="1" x14ac:dyDescent="0.2">
      <c r="A101" s="310">
        <v>90.29</v>
      </c>
      <c r="B101" s="314" t="s">
        <v>461</v>
      </c>
      <c r="C101" s="332">
        <v>0</v>
      </c>
      <c r="D101" s="332">
        <v>0</v>
      </c>
      <c r="E101" s="332">
        <v>0</v>
      </c>
      <c r="F101" s="333">
        <f t="shared" si="1"/>
        <v>0</v>
      </c>
      <c r="G101" s="334">
        <f t="shared" si="2"/>
        <v>0</v>
      </c>
      <c r="H101" s="1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K101" s="1"/>
    </row>
    <row r="102" spans="1:37" s="3" customFormat="1" x14ac:dyDescent="0.2">
      <c r="A102" s="310">
        <v>90.3</v>
      </c>
      <c r="B102" s="314" t="s">
        <v>462</v>
      </c>
      <c r="C102" s="332">
        <v>0</v>
      </c>
      <c r="D102" s="332">
        <v>0</v>
      </c>
      <c r="E102" s="332">
        <v>0</v>
      </c>
      <c r="F102" s="333">
        <f t="shared" si="1"/>
        <v>0</v>
      </c>
      <c r="G102" s="334">
        <f t="shared" si="2"/>
        <v>0</v>
      </c>
      <c r="H102" s="1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K102" s="1"/>
    </row>
    <row r="103" spans="1:37" s="3" customFormat="1" x14ac:dyDescent="0.2">
      <c r="A103" s="310">
        <v>90.31</v>
      </c>
      <c r="B103" s="314" t="s">
        <v>463</v>
      </c>
      <c r="C103" s="332">
        <v>0</v>
      </c>
      <c r="D103" s="332">
        <v>0</v>
      </c>
      <c r="E103" s="332">
        <v>0</v>
      </c>
      <c r="F103" s="333">
        <f t="shared" si="1"/>
        <v>0</v>
      </c>
      <c r="G103" s="334">
        <f t="shared" si="2"/>
        <v>0</v>
      </c>
      <c r="H103" s="1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K103" s="1"/>
    </row>
    <row r="104" spans="1:37" s="3" customFormat="1" x14ac:dyDescent="0.2">
      <c r="A104" s="310">
        <v>90.32</v>
      </c>
      <c r="B104" s="314" t="s">
        <v>464</v>
      </c>
      <c r="C104" s="332">
        <v>0</v>
      </c>
      <c r="D104" s="332">
        <v>0</v>
      </c>
      <c r="E104" s="332">
        <v>0</v>
      </c>
      <c r="F104" s="333">
        <f t="shared" ref="F104:F111" si="7">SUM(D104:E104)</f>
        <v>0</v>
      </c>
      <c r="G104" s="334">
        <f t="shared" ref="G104:G111" si="8">IF(C104=0,0,ROUND(C104/F104,6))</f>
        <v>0</v>
      </c>
      <c r="H104" s="1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K104" s="1"/>
    </row>
    <row r="105" spans="1:37" s="3" customFormat="1" x14ac:dyDescent="0.2">
      <c r="A105" s="310">
        <v>90.33</v>
      </c>
      <c r="B105" s="314" t="s">
        <v>465</v>
      </c>
      <c r="C105" s="332">
        <v>0</v>
      </c>
      <c r="D105" s="332">
        <v>0</v>
      </c>
      <c r="E105" s="332">
        <v>0</v>
      </c>
      <c r="F105" s="333">
        <f t="shared" si="7"/>
        <v>0</v>
      </c>
      <c r="G105" s="334">
        <f t="shared" si="8"/>
        <v>0</v>
      </c>
      <c r="H105" s="1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K105" s="1"/>
    </row>
    <row r="106" spans="1:37" s="3" customFormat="1" x14ac:dyDescent="0.2">
      <c r="A106" s="310">
        <v>90.34</v>
      </c>
      <c r="B106" s="314" t="s">
        <v>466</v>
      </c>
      <c r="C106" s="332">
        <v>0</v>
      </c>
      <c r="D106" s="332">
        <v>0</v>
      </c>
      <c r="E106" s="332">
        <v>0</v>
      </c>
      <c r="F106" s="333">
        <f t="shared" si="7"/>
        <v>0</v>
      </c>
      <c r="G106" s="334">
        <f t="shared" si="8"/>
        <v>0</v>
      </c>
      <c r="H106" s="1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K106" s="1"/>
    </row>
    <row r="107" spans="1:37" s="3" customFormat="1" x14ac:dyDescent="0.2">
      <c r="A107" s="310">
        <v>90.35</v>
      </c>
      <c r="B107" s="314" t="s">
        <v>467</v>
      </c>
      <c r="C107" s="332">
        <v>0</v>
      </c>
      <c r="D107" s="332">
        <v>0</v>
      </c>
      <c r="E107" s="332">
        <v>0</v>
      </c>
      <c r="F107" s="333">
        <f t="shared" si="7"/>
        <v>0</v>
      </c>
      <c r="G107" s="334">
        <f t="shared" si="8"/>
        <v>0</v>
      </c>
      <c r="H107" s="1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K107" s="1"/>
    </row>
    <row r="108" spans="1:37" s="3" customFormat="1" x14ac:dyDescent="0.2">
      <c r="A108" s="310">
        <v>91</v>
      </c>
      <c r="B108" s="314" t="s">
        <v>160</v>
      </c>
      <c r="C108" s="332">
        <v>0</v>
      </c>
      <c r="D108" s="332">
        <v>0</v>
      </c>
      <c r="E108" s="332">
        <v>0</v>
      </c>
      <c r="F108" s="333">
        <f t="shared" si="7"/>
        <v>0</v>
      </c>
      <c r="G108" s="334">
        <f t="shared" si="8"/>
        <v>0</v>
      </c>
      <c r="H108" s="1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K108" s="1"/>
    </row>
    <row r="109" spans="1:37" s="3" customFormat="1" x14ac:dyDescent="0.2">
      <c r="A109" s="310">
        <v>92</v>
      </c>
      <c r="B109" s="314" t="s">
        <v>199</v>
      </c>
      <c r="C109" s="332">
        <v>0</v>
      </c>
      <c r="D109" s="332">
        <v>0</v>
      </c>
      <c r="E109" s="332">
        <v>0</v>
      </c>
      <c r="F109" s="333">
        <f t="shared" si="7"/>
        <v>0</v>
      </c>
      <c r="G109" s="334">
        <f t="shared" si="8"/>
        <v>0</v>
      </c>
      <c r="H109" s="1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K109" s="1"/>
    </row>
    <row r="110" spans="1:37" s="3" customFormat="1" x14ac:dyDescent="0.2">
      <c r="A110" s="310">
        <v>93</v>
      </c>
      <c r="B110" s="314" t="s">
        <v>431</v>
      </c>
      <c r="C110" s="332">
        <v>0</v>
      </c>
      <c r="D110" s="332">
        <v>0</v>
      </c>
      <c r="E110" s="332">
        <v>0</v>
      </c>
      <c r="F110" s="333">
        <f t="shared" si="7"/>
        <v>0</v>
      </c>
      <c r="G110" s="334">
        <f t="shared" si="8"/>
        <v>0</v>
      </c>
      <c r="H110" s="1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K110" s="1"/>
    </row>
    <row r="111" spans="1:37" s="3" customFormat="1" x14ac:dyDescent="0.2">
      <c r="A111" s="315">
        <v>94</v>
      </c>
      <c r="B111" s="316" t="s">
        <v>405</v>
      </c>
      <c r="C111" s="335">
        <v>0</v>
      </c>
      <c r="D111" s="335">
        <v>0</v>
      </c>
      <c r="E111" s="335">
        <v>0</v>
      </c>
      <c r="F111" s="336">
        <f t="shared" si="7"/>
        <v>0</v>
      </c>
      <c r="G111" s="337">
        <f t="shared" si="8"/>
        <v>0</v>
      </c>
      <c r="H111" s="1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K111" s="1"/>
    </row>
    <row r="112" spans="1:37" s="3" customFormat="1" ht="6" customHeight="1" x14ac:dyDescent="0.2">
      <c r="C112" s="49"/>
      <c r="D112" s="49"/>
      <c r="E112" s="49"/>
      <c r="F112" s="49"/>
      <c r="G112" s="1"/>
      <c r="H112" s="1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K112" s="1"/>
    </row>
    <row r="113" spans="2:39" s="16" customFormat="1" ht="12.75" customHeight="1" thickBot="1" x14ac:dyDescent="0.25">
      <c r="B113" s="347" t="s">
        <v>14</v>
      </c>
      <c r="C113" s="249">
        <f>SUM(C18:C112)</f>
        <v>0</v>
      </c>
      <c r="D113" s="249">
        <f>SUM(D18:D112)</f>
        <v>0</v>
      </c>
      <c r="E113" s="249">
        <f>SUM(E18:E112)</f>
        <v>0</v>
      </c>
      <c r="F113" s="249">
        <f>SUM(F18:F112)</f>
        <v>0</v>
      </c>
      <c r="G113" s="32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M113" s="17"/>
    </row>
    <row r="114" spans="2:39" s="16" customFormat="1" ht="13.5" thickTop="1" x14ac:dyDescent="0.2">
      <c r="B114" s="43"/>
      <c r="C114" s="17"/>
      <c r="D114" s="17"/>
      <c r="E114" s="17"/>
      <c r="F114" s="49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M114" s="17"/>
    </row>
    <row r="115" spans="2:39" x14ac:dyDescent="0.2">
      <c r="B115" s="49"/>
      <c r="C115" s="1"/>
      <c r="D115" s="1"/>
      <c r="E115" s="1"/>
      <c r="F115" s="1"/>
      <c r="G115" s="1"/>
      <c r="H115" s="17"/>
    </row>
    <row r="116" spans="2:39" x14ac:dyDescent="0.2">
      <c r="B116" s="45"/>
      <c r="H116" s="17"/>
    </row>
    <row r="117" spans="2:39" x14ac:dyDescent="0.2">
      <c r="B117" s="45"/>
      <c r="C117" s="82"/>
      <c r="D117" s="30"/>
      <c r="E117" s="30"/>
      <c r="H117" s="17"/>
    </row>
    <row r="118" spans="2:39" x14ac:dyDescent="0.2">
      <c r="B118" s="45"/>
      <c r="C118" s="30"/>
      <c r="D118" s="30"/>
      <c r="E118" s="30"/>
      <c r="H118" s="17"/>
    </row>
    <row r="119" spans="2:39" x14ac:dyDescent="0.2">
      <c r="B119" s="45"/>
      <c r="C119" s="30"/>
      <c r="D119" s="30"/>
      <c r="E119" s="83"/>
      <c r="H119" s="17"/>
    </row>
    <row r="120" spans="2:39" x14ac:dyDescent="0.2">
      <c r="B120" s="45"/>
      <c r="H120" s="17"/>
    </row>
    <row r="121" spans="2:39" x14ac:dyDescent="0.2">
      <c r="B121" s="45"/>
      <c r="H121" s="17"/>
    </row>
    <row r="122" spans="2:39" x14ac:dyDescent="0.2">
      <c r="B122" s="45"/>
      <c r="H122" s="17"/>
    </row>
    <row r="123" spans="2:39" x14ac:dyDescent="0.2">
      <c r="B123" s="45"/>
      <c r="H123" s="17"/>
    </row>
    <row r="124" spans="2:39" x14ac:dyDescent="0.2">
      <c r="B124" s="45"/>
      <c r="H124" s="17"/>
    </row>
    <row r="125" spans="2:39" x14ac:dyDescent="0.2">
      <c r="B125" s="45"/>
      <c r="H125" s="17"/>
    </row>
    <row r="126" spans="2:39" x14ac:dyDescent="0.2">
      <c r="B126" s="45"/>
    </row>
    <row r="127" spans="2:39" x14ac:dyDescent="0.2">
      <c r="B127" s="45"/>
    </row>
    <row r="128" spans="2:39" x14ac:dyDescent="0.2">
      <c r="B128" s="45"/>
    </row>
    <row r="129" spans="2:2" x14ac:dyDescent="0.2">
      <c r="B129" s="45"/>
    </row>
    <row r="130" spans="2:2" x14ac:dyDescent="0.2">
      <c r="B130" s="45"/>
    </row>
    <row r="131" spans="2:2" x14ac:dyDescent="0.2">
      <c r="B131" s="45"/>
    </row>
    <row r="132" spans="2:2" x14ac:dyDescent="0.2">
      <c r="B132" s="45"/>
    </row>
    <row r="133" spans="2:2" x14ac:dyDescent="0.2">
      <c r="B133" s="45"/>
    </row>
    <row r="134" spans="2:2" x14ac:dyDescent="0.2">
      <c r="B134" s="45"/>
    </row>
    <row r="135" spans="2:2" x14ac:dyDescent="0.2">
      <c r="B135" s="45"/>
    </row>
    <row r="136" spans="2:2" x14ac:dyDescent="0.2">
      <c r="B136" s="45"/>
    </row>
    <row r="137" spans="2:2" x14ac:dyDescent="0.2">
      <c r="B137" s="45"/>
    </row>
    <row r="138" spans="2:2" x14ac:dyDescent="0.2">
      <c r="B138" s="45"/>
    </row>
    <row r="139" spans="2:2" x14ac:dyDescent="0.2">
      <c r="B139" s="45"/>
    </row>
    <row r="140" spans="2:2" x14ac:dyDescent="0.2">
      <c r="B140" s="45"/>
    </row>
    <row r="141" spans="2:2" x14ac:dyDescent="0.2">
      <c r="B141" s="45"/>
    </row>
    <row r="142" spans="2:2" x14ac:dyDescent="0.2">
      <c r="B142" s="45"/>
    </row>
    <row r="143" spans="2:2" x14ac:dyDescent="0.2">
      <c r="B143" s="45"/>
    </row>
    <row r="144" spans="2:2" x14ac:dyDescent="0.2">
      <c r="B144" s="45"/>
    </row>
    <row r="145" spans="2:2" x14ac:dyDescent="0.2">
      <c r="B145" s="45"/>
    </row>
    <row r="146" spans="2:2" x14ac:dyDescent="0.2">
      <c r="B146" s="45"/>
    </row>
    <row r="147" spans="2:2" x14ac:dyDescent="0.2">
      <c r="B147" s="45"/>
    </row>
    <row r="148" spans="2:2" x14ac:dyDescent="0.2">
      <c r="B148" s="45"/>
    </row>
    <row r="149" spans="2:2" x14ac:dyDescent="0.2">
      <c r="B149" s="45"/>
    </row>
    <row r="150" spans="2:2" x14ac:dyDescent="0.2">
      <c r="B150" s="45"/>
    </row>
    <row r="151" spans="2:2" x14ac:dyDescent="0.2">
      <c r="B151" s="45"/>
    </row>
    <row r="152" spans="2:2" x14ac:dyDescent="0.2">
      <c r="B152" s="45"/>
    </row>
    <row r="153" spans="2:2" x14ac:dyDescent="0.2">
      <c r="B153" s="45"/>
    </row>
    <row r="154" spans="2:2" x14ac:dyDescent="0.2">
      <c r="B154" s="45"/>
    </row>
    <row r="155" spans="2:2" x14ac:dyDescent="0.2">
      <c r="B155" s="45"/>
    </row>
    <row r="156" spans="2:2" x14ac:dyDescent="0.2">
      <c r="B156" s="45"/>
    </row>
    <row r="157" spans="2:2" x14ac:dyDescent="0.2">
      <c r="B157" s="45"/>
    </row>
    <row r="158" spans="2:2" x14ac:dyDescent="0.2">
      <c r="B158" s="45"/>
    </row>
    <row r="159" spans="2:2" x14ac:dyDescent="0.2">
      <c r="B159" s="45"/>
    </row>
    <row r="160" spans="2:2" x14ac:dyDescent="0.2">
      <c r="B160" s="45"/>
    </row>
    <row r="161" spans="2:2" x14ac:dyDescent="0.2">
      <c r="B161" s="45"/>
    </row>
    <row r="162" spans="2:2" x14ac:dyDescent="0.2">
      <c r="B162" s="45"/>
    </row>
    <row r="163" spans="2:2" x14ac:dyDescent="0.2">
      <c r="B163" s="45"/>
    </row>
    <row r="164" spans="2:2" x14ac:dyDescent="0.2">
      <c r="B164" s="45"/>
    </row>
    <row r="165" spans="2:2" x14ac:dyDescent="0.2">
      <c r="B165" s="45"/>
    </row>
    <row r="166" spans="2:2" x14ac:dyDescent="0.2">
      <c r="B166" s="45"/>
    </row>
    <row r="167" spans="2:2" x14ac:dyDescent="0.2">
      <c r="B167" s="45"/>
    </row>
    <row r="168" spans="2:2" x14ac:dyDescent="0.2">
      <c r="B168" s="45"/>
    </row>
    <row r="169" spans="2:2" x14ac:dyDescent="0.2">
      <c r="B169" s="45"/>
    </row>
    <row r="170" spans="2:2" x14ac:dyDescent="0.2">
      <c r="B170" s="45"/>
    </row>
    <row r="171" spans="2:2" x14ac:dyDescent="0.2">
      <c r="B171" s="45"/>
    </row>
    <row r="172" spans="2:2" x14ac:dyDescent="0.2">
      <c r="B172" s="45"/>
    </row>
    <row r="173" spans="2:2" x14ac:dyDescent="0.2">
      <c r="B173" s="45"/>
    </row>
    <row r="174" spans="2:2" x14ac:dyDescent="0.2">
      <c r="B174" s="45"/>
    </row>
    <row r="175" spans="2:2" x14ac:dyDescent="0.2">
      <c r="B175" s="45"/>
    </row>
    <row r="176" spans="2:2" x14ac:dyDescent="0.2">
      <c r="B176" s="45"/>
    </row>
    <row r="177" spans="2:2" x14ac:dyDescent="0.2">
      <c r="B177" s="45"/>
    </row>
    <row r="178" spans="2:2" x14ac:dyDescent="0.2">
      <c r="B178" s="45"/>
    </row>
    <row r="179" spans="2:2" x14ac:dyDescent="0.2">
      <c r="B179" s="45"/>
    </row>
    <row r="180" spans="2:2" x14ac:dyDescent="0.2">
      <c r="B180" s="45"/>
    </row>
    <row r="181" spans="2:2" x14ac:dyDescent="0.2">
      <c r="B181" s="45"/>
    </row>
    <row r="182" spans="2:2" x14ac:dyDescent="0.2">
      <c r="B182" s="45"/>
    </row>
    <row r="183" spans="2:2" x14ac:dyDescent="0.2">
      <c r="B183" s="45"/>
    </row>
    <row r="184" spans="2:2" x14ac:dyDescent="0.2">
      <c r="B184" s="45"/>
    </row>
    <row r="185" spans="2:2" x14ac:dyDescent="0.2">
      <c r="B185" s="45"/>
    </row>
    <row r="186" spans="2:2" x14ac:dyDescent="0.2">
      <c r="B186" s="45"/>
    </row>
    <row r="187" spans="2:2" x14ac:dyDescent="0.2">
      <c r="B187" s="45"/>
    </row>
    <row r="188" spans="2:2" x14ac:dyDescent="0.2">
      <c r="B188" s="45"/>
    </row>
    <row r="189" spans="2:2" x14ac:dyDescent="0.2">
      <c r="B189" s="45"/>
    </row>
    <row r="190" spans="2:2" x14ac:dyDescent="0.2">
      <c r="B190" s="45"/>
    </row>
    <row r="191" spans="2:2" x14ac:dyDescent="0.2">
      <c r="B191" s="45"/>
    </row>
    <row r="192" spans="2:2" x14ac:dyDescent="0.2">
      <c r="B192" s="45"/>
    </row>
    <row r="193" spans="2:2" x14ac:dyDescent="0.2">
      <c r="B193" s="45"/>
    </row>
    <row r="194" spans="2:2" x14ac:dyDescent="0.2">
      <c r="B194" s="45"/>
    </row>
    <row r="195" spans="2:2" x14ac:dyDescent="0.2">
      <c r="B195" s="45"/>
    </row>
    <row r="196" spans="2:2" x14ac:dyDescent="0.2">
      <c r="B196" s="45"/>
    </row>
    <row r="197" spans="2:2" x14ac:dyDescent="0.2">
      <c r="B197" s="45"/>
    </row>
    <row r="198" spans="2:2" x14ac:dyDescent="0.2">
      <c r="B198" s="45"/>
    </row>
    <row r="199" spans="2:2" x14ac:dyDescent="0.2">
      <c r="B199" s="45"/>
    </row>
    <row r="200" spans="2:2" x14ac:dyDescent="0.2">
      <c r="B200" s="45"/>
    </row>
    <row r="201" spans="2:2" x14ac:dyDescent="0.2">
      <c r="B201" s="45"/>
    </row>
    <row r="202" spans="2:2" x14ac:dyDescent="0.2">
      <c r="B202" s="45"/>
    </row>
    <row r="203" spans="2:2" x14ac:dyDescent="0.2">
      <c r="B203" s="45"/>
    </row>
    <row r="204" spans="2:2" x14ac:dyDescent="0.2">
      <c r="B204" s="45"/>
    </row>
    <row r="205" spans="2:2" x14ac:dyDescent="0.2">
      <c r="B205" s="45"/>
    </row>
    <row r="206" spans="2:2" x14ac:dyDescent="0.2">
      <c r="B206" s="45"/>
    </row>
    <row r="207" spans="2:2" x14ac:dyDescent="0.2">
      <c r="B207" s="45"/>
    </row>
    <row r="208" spans="2:2" x14ac:dyDescent="0.2">
      <c r="B208" s="45"/>
    </row>
    <row r="209" spans="2:7" x14ac:dyDescent="0.2">
      <c r="B209" s="45"/>
    </row>
    <row r="210" spans="2:7" x14ac:dyDescent="0.2">
      <c r="B210" s="45"/>
    </row>
    <row r="211" spans="2:7" x14ac:dyDescent="0.2">
      <c r="B211" s="45"/>
    </row>
    <row r="212" spans="2:7" x14ac:dyDescent="0.2">
      <c r="B212" s="45"/>
    </row>
    <row r="213" spans="2:7" x14ac:dyDescent="0.2">
      <c r="B213" s="45"/>
    </row>
    <row r="214" spans="2:7" x14ac:dyDescent="0.2">
      <c r="B214" s="45"/>
    </row>
    <row r="215" spans="2:7" x14ac:dyDescent="0.2">
      <c r="B215" s="45"/>
    </row>
    <row r="216" spans="2:7" x14ac:dyDescent="0.2">
      <c r="B216" s="45"/>
    </row>
    <row r="217" spans="2:7" x14ac:dyDescent="0.2">
      <c r="B217" s="45"/>
    </row>
    <row r="218" spans="2:7" x14ac:dyDescent="0.2">
      <c r="B218" s="45"/>
    </row>
    <row r="219" spans="2:7" x14ac:dyDescent="0.2">
      <c r="B219" s="45"/>
    </row>
    <row r="220" spans="2:7" x14ac:dyDescent="0.2">
      <c r="B220" s="45"/>
    </row>
    <row r="221" spans="2:7" x14ac:dyDescent="0.2">
      <c r="B221" s="45"/>
    </row>
    <row r="222" spans="2:7" x14ac:dyDescent="0.2">
      <c r="B222" s="45"/>
    </row>
    <row r="223" spans="2:7" x14ac:dyDescent="0.2">
      <c r="B223" s="1"/>
      <c r="C223" s="1"/>
      <c r="D223" s="1"/>
      <c r="E223" s="1"/>
      <c r="F223" s="1"/>
      <c r="G223" s="1"/>
    </row>
  </sheetData>
  <mergeCells count="1">
    <mergeCell ref="B9:G9"/>
  </mergeCells>
  <phoneticPr fontId="0" type="noConversion"/>
  <printOptions horizontalCentered="1"/>
  <pageMargins left="0.25" right="0.25" top="0.75" bottom="0.75" header="0.3" footer="0.3"/>
  <pageSetup scale="79" fitToHeight="0" orientation="portrait" r:id="rId1"/>
  <headerFooter alignWithMargins="0">
    <oddFooter>&amp;L&amp;F, &amp;A&amp;CPage &amp;P of &amp;N&amp;R&amp;D</oddFooter>
  </headerFooter>
  <rowBreaks count="1" manualBreakCount="1"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AN80"/>
  <sheetViews>
    <sheetView showGridLines="0" workbookViewId="0">
      <selection activeCell="C19" sqref="C19"/>
    </sheetView>
  </sheetViews>
  <sheetFormatPr defaultRowHeight="12.75" x14ac:dyDescent="0.2"/>
  <cols>
    <col min="1" max="1" width="6.140625" style="16" customWidth="1"/>
    <col min="2" max="2" width="25" style="16" customWidth="1"/>
    <col min="3" max="3" width="28.42578125" style="16" customWidth="1"/>
    <col min="4" max="4" width="16" style="16" customWidth="1"/>
    <col min="5" max="5" width="16.5703125" style="16" customWidth="1"/>
    <col min="6" max="6" width="16.28515625" style="16" customWidth="1"/>
    <col min="7" max="7" width="7.140625" style="16" customWidth="1"/>
  </cols>
  <sheetData>
    <row r="1" spans="1:40" s="254" customFormat="1" x14ac:dyDescent="0.2">
      <c r="A1" s="16"/>
      <c r="B1" s="16"/>
      <c r="C1" s="16"/>
      <c r="D1" s="16"/>
      <c r="E1" s="16"/>
      <c r="F1" s="16"/>
      <c r="G1" s="16"/>
    </row>
    <row r="2" spans="1:40" ht="15" x14ac:dyDescent="0.25">
      <c r="B2" s="39" t="s">
        <v>314</v>
      </c>
      <c r="F2" s="37" t="s">
        <v>0</v>
      </c>
    </row>
    <row r="3" spans="1:40" s="12" customFormat="1" x14ac:dyDescent="0.2">
      <c r="C3" s="7"/>
      <c r="D3" s="38"/>
      <c r="E3" s="6"/>
      <c r="F3" s="10"/>
      <c r="G3" s="10"/>
      <c r="H3" s="1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11"/>
      <c r="AM3" s="11"/>
      <c r="AN3" s="11"/>
    </row>
    <row r="4" spans="1:40" s="12" customFormat="1" x14ac:dyDescent="0.2">
      <c r="B4" s="6"/>
      <c r="C4" s="6"/>
      <c r="D4" s="51" t="s">
        <v>490</v>
      </c>
      <c r="E4" s="193" t="str">
        <f>IF('Data Entry'!$B$8="--select--","",'Data Entry'!$B$8)</f>
        <v/>
      </c>
      <c r="G4" s="10"/>
      <c r="H4" s="1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11"/>
      <c r="AM4" s="11"/>
      <c r="AN4" s="11"/>
    </row>
    <row r="5" spans="1:40" s="12" customFormat="1" x14ac:dyDescent="0.2">
      <c r="B5" s="8" t="s">
        <v>138</v>
      </c>
      <c r="C5" s="199" t="str">
        <f>IF('Data Entry'!$B$2="","",+'Data Entry'!$B$2)</f>
        <v/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11"/>
      <c r="AM5" s="11"/>
      <c r="AN5" s="11"/>
    </row>
    <row r="6" spans="1:40" s="12" customFormat="1" x14ac:dyDescent="0.2">
      <c r="B6" s="8" t="s">
        <v>343</v>
      </c>
      <c r="C6" s="252" t="str">
        <f>IF('Data Entry'!$B$3="","",+'Data Entry'!$B$3)</f>
        <v/>
      </c>
      <c r="D6" s="1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1"/>
      <c r="AK6" s="11"/>
      <c r="AL6" s="11"/>
    </row>
    <row r="7" spans="1:40" s="12" customFormat="1" x14ac:dyDescent="0.2">
      <c r="B7" s="8" t="s">
        <v>326</v>
      </c>
      <c r="C7" s="184" t="str">
        <f>IF('Data Entry'!$B$4="","",+'Data Entry'!$B$4)</f>
        <v/>
      </c>
      <c r="D7" s="41" t="str">
        <f>Utilization!D6</f>
        <v>THROUGH</v>
      </c>
      <c r="E7" s="184" t="str">
        <f>IF('Data Entry'!$B$5="","",+'Data Entry'!$B$5)</f>
        <v/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1"/>
      <c r="AM7" s="11"/>
      <c r="AN7" s="11"/>
    </row>
    <row r="8" spans="1:40" s="12" customFormat="1" ht="13.5" thickBot="1" x14ac:dyDescent="0.25">
      <c r="A8" s="14"/>
      <c r="B8" s="14"/>
      <c r="C8" s="14"/>
      <c r="D8" s="14"/>
      <c r="E8" s="14"/>
      <c r="F8" s="14"/>
      <c r="G8" s="20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1"/>
      <c r="AM8" s="11"/>
      <c r="AN8" s="11"/>
    </row>
    <row r="9" spans="1:40" s="12" customFormat="1" ht="9.7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1"/>
      <c r="AM9" s="11"/>
      <c r="AN9" s="11"/>
    </row>
    <row r="10" spans="1:40" s="264" customFormat="1" x14ac:dyDescent="0.2">
      <c r="A10" s="258"/>
      <c r="B10" s="599" t="s">
        <v>583</v>
      </c>
      <c r="C10" s="599"/>
      <c r="D10" s="599"/>
      <c r="E10" s="599"/>
      <c r="F10" s="599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63"/>
      <c r="AM10" s="263"/>
      <c r="AN10" s="263"/>
    </row>
    <row r="11" spans="1:40" s="264" customFormat="1" ht="9.75" customHeight="1" x14ac:dyDescent="0.2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63"/>
      <c r="AM11" s="263"/>
      <c r="AN11" s="263"/>
    </row>
    <row r="12" spans="1:40" s="16" customFormat="1" x14ac:dyDescent="0.2">
      <c r="A12" s="12"/>
      <c r="B12" s="8" t="s">
        <v>468</v>
      </c>
      <c r="C12" s="6" t="s">
        <v>492</v>
      </c>
      <c r="D12" s="8"/>
      <c r="E12" s="6"/>
      <c r="F12" s="6"/>
      <c r="G12" s="12"/>
      <c r="H12" s="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s="16" customFormat="1" x14ac:dyDescent="0.2">
      <c r="A13" s="12"/>
      <c r="B13" s="9"/>
      <c r="C13" s="6"/>
      <c r="D13" s="6"/>
      <c r="E13" s="6"/>
      <c r="F13" s="6"/>
      <c r="G13" s="1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6" customFormat="1" x14ac:dyDescent="0.2">
      <c r="A14" s="12"/>
      <c r="B14" s="8"/>
      <c r="C14" s="368" t="s">
        <v>365</v>
      </c>
      <c r="D14" s="368" t="s">
        <v>293</v>
      </c>
      <c r="E14" s="364" t="s">
        <v>295</v>
      </c>
      <c r="F14" s="6"/>
      <c r="G14" s="1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s="16" customFormat="1" x14ac:dyDescent="0.2">
      <c r="A15" s="12"/>
      <c r="B15" s="8"/>
      <c r="C15" s="369" t="s">
        <v>304</v>
      </c>
      <c r="D15" s="369" t="s">
        <v>294</v>
      </c>
      <c r="E15" s="365" t="s">
        <v>474</v>
      </c>
      <c r="F15" s="6"/>
      <c r="G15" s="1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16" customFormat="1" x14ac:dyDescent="0.2">
      <c r="A16" s="12"/>
      <c r="B16" s="8"/>
      <c r="C16" s="601" t="s">
        <v>476</v>
      </c>
      <c r="D16" s="601"/>
      <c r="E16" s="430" t="s">
        <v>475</v>
      </c>
      <c r="F16" s="6"/>
      <c r="G16" s="12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s="16" customFormat="1" ht="13.5" thickBot="1" x14ac:dyDescent="0.25">
      <c r="A17" s="29"/>
      <c r="B17" s="27"/>
      <c r="C17" s="370">
        <v>1</v>
      </c>
      <c r="D17" s="370">
        <v>2</v>
      </c>
      <c r="E17" s="370">
        <v>3</v>
      </c>
      <c r="F17" s="6"/>
      <c r="G17" s="1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3" customFormat="1" ht="18" customHeight="1" x14ac:dyDescent="0.2">
      <c r="A18" s="323"/>
      <c r="B18" s="602" t="s">
        <v>406</v>
      </c>
      <c r="C18" s="602"/>
      <c r="D18" s="602"/>
      <c r="E18" s="603"/>
      <c r="F18" s="6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K18" s="1"/>
    </row>
    <row r="19" spans="1:40" s="16" customFormat="1" ht="14.25" customHeight="1" x14ac:dyDescent="0.2">
      <c r="A19" s="348">
        <f>IF('Exhibit B'!A18="","",+'Exhibit B'!A18)</f>
        <v>30</v>
      </c>
      <c r="B19" s="309" t="str">
        <f>+'Exhibit B'!B18</f>
        <v>Adults &amp; Pediatrics</v>
      </c>
      <c r="C19" s="307">
        <v>0</v>
      </c>
      <c r="D19" s="307">
        <v>0</v>
      </c>
      <c r="E19" s="349">
        <f>C19-D19</f>
        <v>0</v>
      </c>
      <c r="F19" s="6"/>
      <c r="G19" s="12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16" customFormat="1" ht="14.25" customHeight="1" x14ac:dyDescent="0.2">
      <c r="A20" s="350">
        <f>IF('Exhibit B'!A19="","",+'Exhibit B'!A19)</f>
        <v>31</v>
      </c>
      <c r="B20" s="313" t="str">
        <f>+'Exhibit B'!B19</f>
        <v>Intensive Care Unit</v>
      </c>
      <c r="C20" s="311">
        <v>0</v>
      </c>
      <c r="D20" s="311">
        <v>0</v>
      </c>
      <c r="E20" s="351">
        <f t="shared" ref="E20:E32" si="0">C20-D20</f>
        <v>0</v>
      </c>
      <c r="F20" s="6"/>
      <c r="G20" s="12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s="16" customFormat="1" ht="14.25" customHeight="1" x14ac:dyDescent="0.2">
      <c r="A21" s="350">
        <f>IF('Exhibit B'!A20="","",+'Exhibit B'!A20)</f>
        <v>31.01</v>
      </c>
      <c r="B21" s="313" t="str">
        <f>+'Exhibit B'!B20</f>
        <v>Neonatal Intensive Care</v>
      </c>
      <c r="C21" s="311">
        <v>0</v>
      </c>
      <c r="D21" s="311">
        <v>0</v>
      </c>
      <c r="E21" s="351">
        <f t="shared" si="0"/>
        <v>0</v>
      </c>
      <c r="F21" s="6"/>
      <c r="G21" s="12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s="16" customFormat="1" ht="14.25" customHeight="1" x14ac:dyDescent="0.2">
      <c r="A22" s="350">
        <f>IF('Exhibit B'!A21="","",+'Exhibit B'!A21)</f>
        <v>32</v>
      </c>
      <c r="B22" s="313" t="str">
        <f>+'Exhibit B'!B21</f>
        <v>Coronary Care Unit</v>
      </c>
      <c r="C22" s="311">
        <v>0</v>
      </c>
      <c r="D22" s="311">
        <v>0</v>
      </c>
      <c r="E22" s="351">
        <f t="shared" si="0"/>
        <v>0</v>
      </c>
      <c r="F22" s="6"/>
      <c r="G22" s="12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s="16" customFormat="1" ht="14.25" customHeight="1" x14ac:dyDescent="0.2">
      <c r="A23" s="350">
        <f>IF('Exhibit B'!A22="","",+'Exhibit B'!A22)</f>
        <v>33</v>
      </c>
      <c r="B23" s="313" t="str">
        <f>+'Exhibit B'!B22</f>
        <v>Burn Intensive Care Unit</v>
      </c>
      <c r="C23" s="311">
        <v>0</v>
      </c>
      <c r="D23" s="311">
        <v>0</v>
      </c>
      <c r="E23" s="351">
        <f t="shared" si="0"/>
        <v>0</v>
      </c>
      <c r="F23" s="6"/>
      <c r="G23" s="12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s="16" customFormat="1" ht="14.25" customHeight="1" x14ac:dyDescent="0.2">
      <c r="A24" s="350">
        <f>IF('Exhibit B'!A23="","",+'Exhibit B'!A23)</f>
        <v>34</v>
      </c>
      <c r="B24" s="313" t="str">
        <f>+'Exhibit B'!B23</f>
        <v>Surgical Intensive Care Unit</v>
      </c>
      <c r="C24" s="311">
        <v>0</v>
      </c>
      <c r="D24" s="311">
        <v>0</v>
      </c>
      <c r="E24" s="351">
        <f t="shared" si="0"/>
        <v>0</v>
      </c>
      <c r="F24" s="6"/>
      <c r="G24" s="12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s="16" customFormat="1" ht="14.25" customHeight="1" x14ac:dyDescent="0.2">
      <c r="A25" s="350">
        <f>IF('Exhibit B'!A24="","",+'Exhibit B'!A24)</f>
        <v>40</v>
      </c>
      <c r="B25" s="313" t="str">
        <f>+'Exhibit B'!B24</f>
        <v>Subprovider - IPF</v>
      </c>
      <c r="C25" s="311">
        <v>0</v>
      </c>
      <c r="D25" s="311">
        <v>0</v>
      </c>
      <c r="E25" s="351">
        <f t="shared" si="0"/>
        <v>0</v>
      </c>
      <c r="F25" s="220"/>
      <c r="G25" s="22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s="16" customFormat="1" ht="14.25" customHeight="1" x14ac:dyDescent="0.2">
      <c r="A26" s="350">
        <f>IF('Exhibit B'!A25="","",+'Exhibit B'!A25)</f>
        <v>41</v>
      </c>
      <c r="B26" s="313" t="str">
        <f>+'Exhibit B'!B25</f>
        <v>Subprovider - IRF</v>
      </c>
      <c r="C26" s="311">
        <v>0</v>
      </c>
      <c r="D26" s="311">
        <v>0</v>
      </c>
      <c r="E26" s="351">
        <f t="shared" si="0"/>
        <v>0</v>
      </c>
      <c r="F26" s="6"/>
      <c r="G26" s="12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s="16" customFormat="1" ht="14.25" customHeight="1" x14ac:dyDescent="0.2">
      <c r="A27" s="350">
        <f>IF('Exhibit B'!A26="","",+'Exhibit B'!A26)</f>
        <v>42</v>
      </c>
      <c r="B27" s="313" t="str">
        <f>+'Exhibit B'!B26</f>
        <v>Subprovider</v>
      </c>
      <c r="C27" s="311">
        <v>0</v>
      </c>
      <c r="D27" s="311">
        <v>0</v>
      </c>
      <c r="E27" s="351">
        <f t="shared" si="0"/>
        <v>0</v>
      </c>
      <c r="F27" s="6"/>
      <c r="G27" s="12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s="16" customFormat="1" ht="14.25" customHeight="1" x14ac:dyDescent="0.2">
      <c r="A28" s="350">
        <f>IF('Exhibit B'!A27="","",+'Exhibit B'!A27)</f>
        <v>43</v>
      </c>
      <c r="B28" s="313" t="str">
        <f>+'Exhibit B'!B27</f>
        <v>Nursery</v>
      </c>
      <c r="C28" s="311">
        <v>0</v>
      </c>
      <c r="D28" s="311">
        <v>0</v>
      </c>
      <c r="E28" s="351">
        <f t="shared" si="0"/>
        <v>0</v>
      </c>
      <c r="F28" s="6"/>
      <c r="G28" s="12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s="16" customFormat="1" ht="14.25" customHeight="1" x14ac:dyDescent="0.2">
      <c r="A29" s="350">
        <f>IF('Exhibit B'!A28="","",+'Exhibit B'!A28)</f>
        <v>44</v>
      </c>
      <c r="B29" s="313" t="str">
        <f>+'Exhibit B'!B28</f>
        <v>Skilled Nursing Facility</v>
      </c>
      <c r="C29" s="311">
        <v>0</v>
      </c>
      <c r="D29" s="311">
        <v>0</v>
      </c>
      <c r="E29" s="351">
        <f t="shared" si="0"/>
        <v>0</v>
      </c>
      <c r="F29" s="220"/>
      <c r="G29" s="22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s="16" customFormat="1" ht="14.25" customHeight="1" x14ac:dyDescent="0.2">
      <c r="A30" s="350">
        <f>IF('Exhibit B'!A29="","",+'Exhibit B'!A29)</f>
        <v>45</v>
      </c>
      <c r="B30" s="313" t="str">
        <f>+'Exhibit B'!B29</f>
        <v>Nursing Facility</v>
      </c>
      <c r="C30" s="311">
        <v>0</v>
      </c>
      <c r="D30" s="311">
        <v>0</v>
      </c>
      <c r="E30" s="351">
        <f t="shared" si="0"/>
        <v>0</v>
      </c>
      <c r="F30" s="220"/>
      <c r="G30" s="225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s="16" customFormat="1" ht="14.25" customHeight="1" x14ac:dyDescent="0.2">
      <c r="A31" s="350">
        <f>IF('Exhibit B'!A30="","",+'Exhibit B'!A30)</f>
        <v>45.01</v>
      </c>
      <c r="B31" s="313" t="str">
        <f>+'Exhibit B'!B30</f>
        <v>ICF/MR</v>
      </c>
      <c r="C31" s="311">
        <v>0</v>
      </c>
      <c r="D31" s="311">
        <v>0</v>
      </c>
      <c r="E31" s="351">
        <f t="shared" si="0"/>
        <v>0</v>
      </c>
      <c r="F31" s="6"/>
      <c r="G31" s="12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16" customFormat="1" ht="14.25" customHeight="1" x14ac:dyDescent="0.2">
      <c r="A32" s="352">
        <f>IF('Exhibit B'!A31="","",+'Exhibit B'!A31)</f>
        <v>46</v>
      </c>
      <c r="B32" s="319" t="str">
        <f>+'Exhibit B'!B31</f>
        <v>Other Long Term Care</v>
      </c>
      <c r="C32" s="318">
        <v>0</v>
      </c>
      <c r="D32" s="318">
        <v>0</v>
      </c>
      <c r="E32" s="353">
        <f t="shared" si="0"/>
        <v>0</v>
      </c>
      <c r="F32" s="6"/>
      <c r="G32" s="12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s="16" customFormat="1" ht="7.5" customHeight="1" x14ac:dyDescent="0.2">
      <c r="A33" s="113"/>
      <c r="F33" s="6"/>
      <c r="G33" s="12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s="16" customFormat="1" ht="14.25" customHeight="1" thickBot="1" x14ac:dyDescent="0.25">
      <c r="B34" s="294" t="s">
        <v>532</v>
      </c>
      <c r="C34" s="248">
        <f>SUM(C19:C32)</f>
        <v>0</v>
      </c>
      <c r="D34" s="248">
        <f>SUM(D19:D32)</f>
        <v>0</v>
      </c>
      <c r="E34" s="248">
        <f>SUM(E19:E32)</f>
        <v>0</v>
      </c>
      <c r="F34" s="6"/>
      <c r="G34" s="1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s="16" customFormat="1" ht="13.5" thickTop="1" x14ac:dyDescent="0.2">
      <c r="F35" s="6"/>
      <c r="G35" s="12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s="16" customFormat="1" x14ac:dyDescent="0.2">
      <c r="A36" s="12"/>
      <c r="B36" s="8"/>
      <c r="C36" s="13"/>
      <c r="D36" s="6"/>
      <c r="E36" s="6"/>
      <c r="F36" s="6"/>
      <c r="G36" s="12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s="16" customFormat="1" x14ac:dyDescent="0.2">
      <c r="A37" s="12"/>
      <c r="B37" s="8"/>
      <c r="D37" s="24"/>
      <c r="E37" s="24"/>
      <c r="F37" s="24"/>
      <c r="G37" s="12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s="16" customFormat="1" x14ac:dyDescent="0.2">
      <c r="A38" s="12"/>
      <c r="B38" s="8"/>
      <c r="C38" s="24"/>
      <c r="D38" s="24"/>
      <c r="G38" s="12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s="16" customFormat="1" x14ac:dyDescent="0.2">
      <c r="A39" s="12"/>
      <c r="B39" s="47"/>
      <c r="C39" s="361" t="s">
        <v>167</v>
      </c>
      <c r="D39" s="357" t="s">
        <v>303</v>
      </c>
      <c r="E39" s="364" t="s">
        <v>365</v>
      </c>
      <c r="F39" s="304" t="s">
        <v>301</v>
      </c>
      <c r="G39" s="12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s="16" customFormat="1" x14ac:dyDescent="0.2">
      <c r="A40" s="12"/>
      <c r="B40" s="47"/>
      <c r="C40" s="362" t="s">
        <v>299</v>
      </c>
      <c r="D40" s="281" t="s">
        <v>299</v>
      </c>
      <c r="E40" s="365" t="s">
        <v>300</v>
      </c>
      <c r="F40" s="358" t="s">
        <v>474</v>
      </c>
      <c r="G40" s="12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s="16" customFormat="1" x14ac:dyDescent="0.2">
      <c r="A41" s="12"/>
      <c r="B41" s="47"/>
      <c r="C41" s="431" t="s">
        <v>164</v>
      </c>
      <c r="D41" s="278" t="s">
        <v>164</v>
      </c>
      <c r="E41" s="430" t="s">
        <v>377</v>
      </c>
      <c r="F41" s="432" t="s">
        <v>378</v>
      </c>
      <c r="G41" s="12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s="16" customFormat="1" ht="13.5" thickBot="1" x14ac:dyDescent="0.25">
      <c r="A42" s="28"/>
      <c r="B42" s="50"/>
      <c r="C42" s="363">
        <v>4</v>
      </c>
      <c r="D42" s="359">
        <v>5</v>
      </c>
      <c r="E42" s="367">
        <v>6</v>
      </c>
      <c r="F42" s="360">
        <v>7</v>
      </c>
      <c r="G42" s="12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s="3" customFormat="1" ht="18" customHeight="1" x14ac:dyDescent="0.2">
      <c r="A43" s="323"/>
      <c r="B43" s="602" t="s">
        <v>406</v>
      </c>
      <c r="C43" s="602"/>
      <c r="D43" s="602"/>
      <c r="E43" s="602"/>
      <c r="F43" s="603"/>
      <c r="G43" s="1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K43" s="1"/>
    </row>
    <row r="44" spans="1:40" s="16" customFormat="1" ht="14.25" customHeight="1" x14ac:dyDescent="0.2">
      <c r="A44" s="348">
        <f>IF(A19="","",+A19)</f>
        <v>30</v>
      </c>
      <c r="B44" s="309" t="str">
        <f>+B19</f>
        <v>Adults &amp; Pediatrics</v>
      </c>
      <c r="C44" s="307">
        <v>0</v>
      </c>
      <c r="D44" s="308">
        <v>0</v>
      </c>
      <c r="E44" s="354">
        <f t="shared" ref="E44:E49" si="1">IF(C44=0,0,ROUND(E19/C44,2))</f>
        <v>0</v>
      </c>
      <c r="F44" s="309">
        <f>D44*E44</f>
        <v>0</v>
      </c>
      <c r="G44" s="12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s="16" customFormat="1" ht="14.25" customHeight="1" x14ac:dyDescent="0.2">
      <c r="A45" s="350">
        <f t="shared" ref="A45:A57" si="2">IF(A20="","",+A20)</f>
        <v>31</v>
      </c>
      <c r="B45" s="313" t="str">
        <f t="shared" ref="B45:B57" si="3">+B20</f>
        <v>Intensive Care Unit</v>
      </c>
      <c r="C45" s="311">
        <v>0</v>
      </c>
      <c r="D45" s="311">
        <v>0</v>
      </c>
      <c r="E45" s="355">
        <f t="shared" si="1"/>
        <v>0</v>
      </c>
      <c r="F45" s="313">
        <f t="shared" ref="F45:F57" si="4">D45*E45</f>
        <v>0</v>
      </c>
      <c r="G45" s="12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s="16" customFormat="1" ht="14.25" customHeight="1" x14ac:dyDescent="0.2">
      <c r="A46" s="350">
        <f t="shared" si="2"/>
        <v>31.01</v>
      </c>
      <c r="B46" s="313" t="str">
        <f t="shared" si="3"/>
        <v>Neonatal Intensive Care</v>
      </c>
      <c r="C46" s="311">
        <v>0</v>
      </c>
      <c r="D46" s="311">
        <v>0</v>
      </c>
      <c r="E46" s="355">
        <f t="shared" si="1"/>
        <v>0</v>
      </c>
      <c r="F46" s="313">
        <f t="shared" si="4"/>
        <v>0</v>
      </c>
      <c r="G46" s="12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s="16" customFormat="1" ht="14.25" customHeight="1" x14ac:dyDescent="0.2">
      <c r="A47" s="350">
        <f t="shared" si="2"/>
        <v>32</v>
      </c>
      <c r="B47" s="313" t="str">
        <f t="shared" si="3"/>
        <v>Coronary Care Unit</v>
      </c>
      <c r="C47" s="311">
        <v>0</v>
      </c>
      <c r="D47" s="311">
        <v>0</v>
      </c>
      <c r="E47" s="355">
        <f t="shared" si="1"/>
        <v>0</v>
      </c>
      <c r="F47" s="313">
        <f t="shared" si="4"/>
        <v>0</v>
      </c>
      <c r="G47" s="12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s="16" customFormat="1" ht="14.25" customHeight="1" x14ac:dyDescent="0.2">
      <c r="A48" s="350">
        <f t="shared" si="2"/>
        <v>33</v>
      </c>
      <c r="B48" s="313" t="str">
        <f t="shared" si="3"/>
        <v>Burn Intensive Care Unit</v>
      </c>
      <c r="C48" s="311">
        <v>0</v>
      </c>
      <c r="D48" s="311">
        <v>0</v>
      </c>
      <c r="E48" s="355">
        <f t="shared" si="1"/>
        <v>0</v>
      </c>
      <c r="F48" s="313">
        <f t="shared" si="4"/>
        <v>0</v>
      </c>
      <c r="G48" s="12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s="16" customFormat="1" ht="14.25" customHeight="1" x14ac:dyDescent="0.2">
      <c r="A49" s="350">
        <f t="shared" si="2"/>
        <v>34</v>
      </c>
      <c r="B49" s="313" t="str">
        <f t="shared" si="3"/>
        <v>Surgical Intensive Care Unit</v>
      </c>
      <c r="C49" s="311">
        <v>0</v>
      </c>
      <c r="D49" s="311">
        <v>0</v>
      </c>
      <c r="E49" s="355">
        <f t="shared" si="1"/>
        <v>0</v>
      </c>
      <c r="F49" s="313">
        <f t="shared" si="4"/>
        <v>0</v>
      </c>
      <c r="G49" s="12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s="16" customFormat="1" ht="14.25" customHeight="1" x14ac:dyDescent="0.2">
      <c r="A50" s="350">
        <f t="shared" si="2"/>
        <v>40</v>
      </c>
      <c r="B50" s="313" t="str">
        <f t="shared" si="3"/>
        <v>Subprovider - IPF</v>
      </c>
      <c r="C50" s="311">
        <v>0</v>
      </c>
      <c r="D50" s="311">
        <v>0</v>
      </c>
      <c r="E50" s="355">
        <f t="shared" ref="E50:E57" si="5">IF(C50=0,0,ROUND(E25/C50,2))</f>
        <v>0</v>
      </c>
      <c r="F50" s="313">
        <f t="shared" si="4"/>
        <v>0</v>
      </c>
      <c r="G50" s="12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s="16" customFormat="1" ht="14.25" customHeight="1" x14ac:dyDescent="0.2">
      <c r="A51" s="350">
        <f t="shared" si="2"/>
        <v>41</v>
      </c>
      <c r="B51" s="313" t="str">
        <f t="shared" si="3"/>
        <v>Subprovider - IRF</v>
      </c>
      <c r="C51" s="311">
        <v>0</v>
      </c>
      <c r="D51" s="311">
        <v>0</v>
      </c>
      <c r="E51" s="355">
        <f t="shared" si="5"/>
        <v>0</v>
      </c>
      <c r="F51" s="313">
        <f t="shared" si="4"/>
        <v>0</v>
      </c>
      <c r="G51" s="12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s="16" customFormat="1" ht="14.25" customHeight="1" x14ac:dyDescent="0.2">
      <c r="A52" s="350">
        <f t="shared" si="2"/>
        <v>42</v>
      </c>
      <c r="B52" s="313" t="str">
        <f t="shared" si="3"/>
        <v>Subprovider</v>
      </c>
      <c r="C52" s="311">
        <v>0</v>
      </c>
      <c r="D52" s="311">
        <v>0</v>
      </c>
      <c r="E52" s="355">
        <f t="shared" si="5"/>
        <v>0</v>
      </c>
      <c r="F52" s="313">
        <f t="shared" si="4"/>
        <v>0</v>
      </c>
      <c r="G52" s="225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s="16" customFormat="1" ht="14.25" customHeight="1" x14ac:dyDescent="0.2">
      <c r="A53" s="350">
        <f t="shared" si="2"/>
        <v>43</v>
      </c>
      <c r="B53" s="313" t="str">
        <f t="shared" si="3"/>
        <v>Nursery</v>
      </c>
      <c r="C53" s="311">
        <v>0</v>
      </c>
      <c r="D53" s="311">
        <v>0</v>
      </c>
      <c r="E53" s="355">
        <f t="shared" si="5"/>
        <v>0</v>
      </c>
      <c r="F53" s="313">
        <f t="shared" si="4"/>
        <v>0</v>
      </c>
      <c r="G53" s="225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s="16" customFormat="1" ht="14.25" customHeight="1" x14ac:dyDescent="0.2">
      <c r="A54" s="350">
        <f t="shared" si="2"/>
        <v>44</v>
      </c>
      <c r="B54" s="313" t="str">
        <f t="shared" si="3"/>
        <v>Skilled Nursing Facility</v>
      </c>
      <c r="C54" s="311">
        <v>0</v>
      </c>
      <c r="D54" s="311">
        <v>0</v>
      </c>
      <c r="E54" s="355">
        <f t="shared" si="5"/>
        <v>0</v>
      </c>
      <c r="F54" s="313">
        <f t="shared" si="4"/>
        <v>0</v>
      </c>
      <c r="G54" s="225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s="16" customFormat="1" ht="14.25" customHeight="1" x14ac:dyDescent="0.2">
      <c r="A55" s="350">
        <f t="shared" si="2"/>
        <v>45</v>
      </c>
      <c r="B55" s="313" t="str">
        <f t="shared" si="3"/>
        <v>Nursing Facility</v>
      </c>
      <c r="C55" s="311">
        <v>0</v>
      </c>
      <c r="D55" s="311">
        <v>0</v>
      </c>
      <c r="E55" s="355">
        <f t="shared" si="5"/>
        <v>0</v>
      </c>
      <c r="F55" s="313">
        <f t="shared" si="4"/>
        <v>0</v>
      </c>
      <c r="G55" s="12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s="16" customFormat="1" ht="14.25" customHeight="1" x14ac:dyDescent="0.2">
      <c r="A56" s="350">
        <f t="shared" si="2"/>
        <v>45.01</v>
      </c>
      <c r="B56" s="313" t="str">
        <f t="shared" si="3"/>
        <v>ICF/MR</v>
      </c>
      <c r="C56" s="311">
        <v>0</v>
      </c>
      <c r="D56" s="311">
        <v>0</v>
      </c>
      <c r="E56" s="355">
        <f t="shared" si="5"/>
        <v>0</v>
      </c>
      <c r="F56" s="313">
        <f t="shared" si="4"/>
        <v>0</v>
      </c>
      <c r="G56" s="12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16" customFormat="1" ht="14.25" customHeight="1" x14ac:dyDescent="0.2">
      <c r="A57" s="352">
        <f t="shared" si="2"/>
        <v>46</v>
      </c>
      <c r="B57" s="319" t="str">
        <f t="shared" si="3"/>
        <v>Other Long Term Care</v>
      </c>
      <c r="C57" s="318">
        <v>0</v>
      </c>
      <c r="D57" s="318">
        <v>0</v>
      </c>
      <c r="E57" s="356">
        <f t="shared" si="5"/>
        <v>0</v>
      </c>
      <c r="F57" s="319">
        <f t="shared" si="4"/>
        <v>0</v>
      </c>
      <c r="G57" s="12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16" customFormat="1" ht="9.75" customHeight="1" x14ac:dyDescent="0.2">
      <c r="A58" s="5"/>
      <c r="B58" s="44"/>
      <c r="C58" s="44"/>
      <c r="D58" s="44"/>
      <c r="G58" s="12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4.25" customHeight="1" thickBot="1" x14ac:dyDescent="0.25">
      <c r="B59" s="180" t="s">
        <v>532</v>
      </c>
      <c r="C59" s="248">
        <f>SUM(C44:C57)</f>
        <v>0</v>
      </c>
      <c r="D59" s="248">
        <f>SUM(D44:D57)</f>
        <v>0</v>
      </c>
      <c r="F59" s="248">
        <f>SUM(F44:F57)</f>
        <v>0</v>
      </c>
      <c r="G59" s="12"/>
    </row>
    <row r="60" spans="1:40" ht="13.5" thickTop="1" x14ac:dyDescent="0.2">
      <c r="B60" s="44"/>
      <c r="C60" s="44"/>
      <c r="D60" s="44"/>
      <c r="G60" s="12"/>
    </row>
    <row r="61" spans="1:40" x14ac:dyDescent="0.2">
      <c r="A61" s="3"/>
      <c r="B61" s="44"/>
      <c r="C61" s="44"/>
      <c r="D61" s="44"/>
    </row>
    <row r="62" spans="1:40" x14ac:dyDescent="0.2">
      <c r="B62" s="44"/>
      <c r="C62" s="44"/>
      <c r="D62" s="44"/>
    </row>
    <row r="63" spans="1:40" x14ac:dyDescent="0.2">
      <c r="B63" s="44"/>
      <c r="C63" s="44"/>
      <c r="D63" s="44"/>
    </row>
    <row r="64" spans="1:40" x14ac:dyDescent="0.2">
      <c r="B64" s="44"/>
      <c r="C64" s="44"/>
      <c r="D64" s="44"/>
    </row>
    <row r="65" spans="2:6" x14ac:dyDescent="0.2">
      <c r="B65" s="44"/>
      <c r="C65" s="44"/>
      <c r="D65" s="44"/>
    </row>
    <row r="66" spans="2:6" x14ac:dyDescent="0.2">
      <c r="B66" s="44"/>
      <c r="C66" s="43"/>
      <c r="D66" s="43"/>
      <c r="E66" s="18"/>
      <c r="F66" s="17"/>
    </row>
    <row r="67" spans="2:6" x14ac:dyDescent="0.2">
      <c r="B67" s="44"/>
      <c r="C67" s="43"/>
      <c r="D67" s="43"/>
      <c r="E67" s="18"/>
      <c r="F67" s="17"/>
    </row>
    <row r="68" spans="2:6" x14ac:dyDescent="0.2">
      <c r="B68" s="44"/>
      <c r="C68" s="43"/>
      <c r="D68" s="43"/>
      <c r="E68" s="18"/>
      <c r="F68" s="17"/>
    </row>
    <row r="69" spans="2:6" x14ac:dyDescent="0.2">
      <c r="B69" s="44"/>
      <c r="C69" s="43"/>
      <c r="D69" s="43"/>
      <c r="E69" s="18"/>
      <c r="F69" s="17"/>
    </row>
    <row r="70" spans="2:6" x14ac:dyDescent="0.2">
      <c r="C70" s="17"/>
      <c r="D70" s="17"/>
      <c r="E70" s="18"/>
      <c r="F70" s="17"/>
    </row>
    <row r="71" spans="2:6" x14ac:dyDescent="0.2">
      <c r="C71" s="17"/>
      <c r="D71" s="17"/>
      <c r="E71" s="18"/>
      <c r="F71" s="17"/>
    </row>
    <row r="72" spans="2:6" x14ac:dyDescent="0.2">
      <c r="C72" s="17"/>
      <c r="D72" s="17"/>
      <c r="E72" s="18"/>
      <c r="F72" s="17"/>
    </row>
    <row r="73" spans="2:6" x14ac:dyDescent="0.2">
      <c r="C73" s="17"/>
      <c r="D73" s="17"/>
      <c r="E73" s="17"/>
      <c r="F73" s="17"/>
    </row>
    <row r="74" spans="2:6" x14ac:dyDescent="0.2">
      <c r="C74" s="17"/>
      <c r="D74" s="17"/>
      <c r="E74" s="17"/>
      <c r="F74" s="17"/>
    </row>
    <row r="77" spans="2:6" x14ac:dyDescent="0.2">
      <c r="C77" s="17"/>
      <c r="D77" s="17"/>
      <c r="E77" s="17"/>
      <c r="F77" s="17"/>
    </row>
    <row r="80" spans="2:6" x14ac:dyDescent="0.2">
      <c r="B80" s="6"/>
      <c r="C80" s="17"/>
      <c r="D80" s="17"/>
      <c r="E80" s="17"/>
      <c r="F80" s="17"/>
    </row>
  </sheetData>
  <mergeCells count="4">
    <mergeCell ref="C16:D16"/>
    <mergeCell ref="B18:E18"/>
    <mergeCell ref="B43:F43"/>
    <mergeCell ref="B10:F10"/>
  </mergeCells>
  <phoneticPr fontId="0" type="noConversion"/>
  <printOptions horizontalCentered="1"/>
  <pageMargins left="0.25" right="0.25" top="0.75" bottom="0.75" header="0.3" footer="0.3"/>
  <pageSetup scale="88" orientation="portrait" r:id="rId1"/>
  <headerFooter alignWithMargins="0">
    <oddFooter>&amp;L&amp;F, 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AO218"/>
  <sheetViews>
    <sheetView showGridLines="0" zoomScaleNormal="100" workbookViewId="0">
      <selection activeCell="C20" sqref="C20"/>
    </sheetView>
  </sheetViews>
  <sheetFormatPr defaultRowHeight="12.75" x14ac:dyDescent="0.2"/>
  <cols>
    <col min="1" max="1" width="6.140625" style="16" customWidth="1"/>
    <col min="2" max="2" width="34.85546875" style="16" customWidth="1"/>
    <col min="3" max="3" width="25" style="16" customWidth="1"/>
    <col min="4" max="4" width="15.7109375" style="16" customWidth="1"/>
    <col min="5" max="5" width="19.5703125" style="16" customWidth="1"/>
    <col min="6" max="7" width="15.7109375" style="16" customWidth="1"/>
    <col min="8" max="8" width="3.28515625" style="16" customWidth="1"/>
    <col min="9" max="9" width="15.7109375" style="16" customWidth="1"/>
    <col min="13" max="13" width="12.5703125" customWidth="1"/>
    <col min="17" max="17" width="13" customWidth="1"/>
  </cols>
  <sheetData>
    <row r="1" spans="1:41" s="254" customFormat="1" x14ac:dyDescent="0.2">
      <c r="A1" s="16"/>
      <c r="B1" s="16"/>
      <c r="C1" s="16"/>
      <c r="D1" s="16"/>
      <c r="E1" s="16"/>
      <c r="F1" s="16"/>
      <c r="G1" s="16"/>
      <c r="H1" s="16"/>
      <c r="I1" s="16"/>
    </row>
    <row r="2" spans="1:41" ht="15" x14ac:dyDescent="0.25">
      <c r="B2" s="39" t="s">
        <v>314</v>
      </c>
      <c r="G2" s="37" t="s">
        <v>1</v>
      </c>
    </row>
    <row r="3" spans="1:41" s="264" customFormat="1" x14ac:dyDescent="0.2">
      <c r="B3" s="258"/>
      <c r="C3" s="270"/>
      <c r="D3" s="269"/>
      <c r="E3" s="258"/>
      <c r="F3" s="262"/>
      <c r="G3" s="262"/>
      <c r="H3" s="262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63"/>
      <c r="AL3" s="263"/>
      <c r="AM3" s="263"/>
    </row>
    <row r="4" spans="1:41" s="254" customFormat="1" ht="15" x14ac:dyDescent="0.25">
      <c r="A4" s="16"/>
      <c r="B4" s="272"/>
      <c r="C4" s="16"/>
      <c r="D4" s="16"/>
      <c r="E4" s="16"/>
      <c r="H4" s="16"/>
      <c r="I4" s="16"/>
    </row>
    <row r="5" spans="1:41" s="12" customFormat="1" x14ac:dyDescent="0.2">
      <c r="B5" s="8" t="s">
        <v>138</v>
      </c>
      <c r="C5" s="199" t="str">
        <f>IF('Data Entry'!$B$2="","",+'Data Entry'!$B$2)</f>
        <v/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11"/>
      <c r="AL5" s="11"/>
      <c r="AM5" s="11"/>
    </row>
    <row r="6" spans="1:41" s="12" customFormat="1" x14ac:dyDescent="0.2">
      <c r="B6" s="8" t="s">
        <v>343</v>
      </c>
      <c r="C6" s="252" t="str">
        <f>IF('Data Entry'!$B$3="","",+'Data Entry'!$B$3)</f>
        <v/>
      </c>
      <c r="D6" s="1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1"/>
      <c r="AJ6" s="11"/>
      <c r="AK6" s="11"/>
    </row>
    <row r="7" spans="1:41" s="12" customFormat="1" x14ac:dyDescent="0.2">
      <c r="B7" s="8" t="s">
        <v>326</v>
      </c>
      <c r="C7" s="184" t="str">
        <f>IF('Data Entry'!$B$4="","",+'Data Entry'!$B$4)</f>
        <v/>
      </c>
      <c r="D7" s="41" t="str">
        <f>Utilization!D6</f>
        <v>THROUGH</v>
      </c>
      <c r="E7" s="184" t="str">
        <f>IF('Data Entry'!$B$5="","",+'Data Entry'!$B$5)</f>
        <v/>
      </c>
      <c r="F7" s="51" t="s">
        <v>490</v>
      </c>
      <c r="G7" s="193" t="str">
        <f>IF('Data Entry'!$B$8="--select--","",'Data Entry'!$B$8)</f>
        <v/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1"/>
      <c r="AL7" s="11"/>
      <c r="AM7" s="11"/>
    </row>
    <row r="8" spans="1:41" s="12" customFormat="1" ht="13.5" thickBot="1" x14ac:dyDescent="0.25">
      <c r="A8" s="14"/>
      <c r="B8" s="14"/>
      <c r="C8" s="14"/>
      <c r="D8" s="14"/>
      <c r="E8" s="14"/>
      <c r="F8" s="14"/>
      <c r="G8" s="14"/>
      <c r="H8" s="20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11"/>
      <c r="AL8" s="11"/>
      <c r="AM8" s="11"/>
    </row>
    <row r="9" spans="1:41" s="12" customForma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1"/>
      <c r="AL9" s="11"/>
      <c r="AM9" s="11"/>
    </row>
    <row r="10" spans="1:41" s="264" customFormat="1" x14ac:dyDescent="0.2">
      <c r="A10" s="258"/>
      <c r="B10" s="599" t="s">
        <v>584</v>
      </c>
      <c r="C10" s="599"/>
      <c r="D10" s="599"/>
      <c r="E10" s="599"/>
      <c r="F10" s="599"/>
      <c r="G10" s="599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63"/>
      <c r="AL10" s="263"/>
      <c r="AM10" s="263"/>
    </row>
    <row r="11" spans="1:41" s="264" customFormat="1" x14ac:dyDescent="0.2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63"/>
      <c r="AL11" s="263"/>
      <c r="AM11" s="263"/>
    </row>
    <row r="12" spans="1:41" x14ac:dyDescent="0.2">
      <c r="B12" s="8" t="s">
        <v>468</v>
      </c>
      <c r="C12" s="6" t="s">
        <v>479</v>
      </c>
      <c r="I12" s="6"/>
    </row>
    <row r="13" spans="1:41" x14ac:dyDescent="0.2">
      <c r="C13" s="6"/>
      <c r="I13" s="6"/>
    </row>
    <row r="14" spans="1:41" s="16" customFormat="1" x14ac:dyDescent="0.2">
      <c r="B14" s="9"/>
      <c r="C14" s="376"/>
      <c r="D14" s="377" t="s">
        <v>171</v>
      </c>
      <c r="E14" s="377"/>
      <c r="F14" s="604" t="s">
        <v>366</v>
      </c>
      <c r="G14" s="604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O14" s="17"/>
    </row>
    <row r="15" spans="1:41" s="16" customFormat="1" x14ac:dyDescent="0.2">
      <c r="B15" s="44"/>
      <c r="C15" s="362" t="s">
        <v>365</v>
      </c>
      <c r="D15" s="372" t="s">
        <v>292</v>
      </c>
      <c r="E15" s="372" t="s">
        <v>303</v>
      </c>
      <c r="F15" s="365" t="s">
        <v>143</v>
      </c>
      <c r="G15" s="365" t="s">
        <v>303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O15" s="17"/>
    </row>
    <row r="16" spans="1:41" s="16" customFormat="1" x14ac:dyDescent="0.2">
      <c r="C16" s="372" t="s">
        <v>304</v>
      </c>
      <c r="D16" s="372" t="s">
        <v>145</v>
      </c>
      <c r="E16" s="372" t="s">
        <v>142</v>
      </c>
      <c r="F16" s="365" t="s">
        <v>621</v>
      </c>
      <c r="G16" s="365" t="s">
        <v>305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O16" s="17"/>
    </row>
    <row r="17" spans="1:41" s="16" customFormat="1" x14ac:dyDescent="0.2">
      <c r="C17" s="373" t="s">
        <v>477</v>
      </c>
      <c r="D17" s="373" t="s">
        <v>478</v>
      </c>
      <c r="E17" s="372" t="s">
        <v>145</v>
      </c>
      <c r="F17" s="366" t="s">
        <v>379</v>
      </c>
      <c r="G17" s="366" t="s">
        <v>380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O17" s="17"/>
    </row>
    <row r="18" spans="1:41" s="16" customFormat="1" ht="13.5" thickBot="1" x14ac:dyDescent="0.25">
      <c r="A18" s="424" t="s">
        <v>491</v>
      </c>
      <c r="B18" s="537" t="s">
        <v>144</v>
      </c>
      <c r="C18" s="429">
        <v>1</v>
      </c>
      <c r="D18" s="429">
        <v>2</v>
      </c>
      <c r="E18" s="429">
        <v>3</v>
      </c>
      <c r="F18" s="426">
        <v>4</v>
      </c>
      <c r="G18" s="426">
        <v>5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O18" s="17"/>
    </row>
    <row r="19" spans="1:41" s="16" customFormat="1" x14ac:dyDescent="0.2">
      <c r="A19" s="323"/>
      <c r="B19" s="320" t="s">
        <v>599</v>
      </c>
      <c r="C19" s="321"/>
      <c r="D19" s="321"/>
      <c r="E19" s="321"/>
      <c r="F19" s="321"/>
      <c r="G19" s="322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O19" s="17"/>
    </row>
    <row r="20" spans="1:41" s="16" customFormat="1" ht="13.7" customHeight="1" x14ac:dyDescent="0.2">
      <c r="A20" s="378">
        <f>+'Exhibit B'!A33</f>
        <v>50</v>
      </c>
      <c r="B20" s="349" t="str">
        <f>+'Exhibit B'!B33</f>
        <v>Operating Room</v>
      </c>
      <c r="C20" s="328">
        <v>0</v>
      </c>
      <c r="D20" s="379">
        <f>+'Exhibit B'!F33</f>
        <v>0</v>
      </c>
      <c r="E20" s="380">
        <v>0</v>
      </c>
      <c r="F20" s="381">
        <f>IF(C20=0,0,C20/D20)</f>
        <v>0</v>
      </c>
      <c r="G20" s="379">
        <f>E20*F20</f>
        <v>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O20" s="17"/>
    </row>
    <row r="21" spans="1:41" s="16" customFormat="1" ht="13.7" customHeight="1" x14ac:dyDescent="0.2">
      <c r="A21" s="382">
        <f>+'Exhibit B'!A34</f>
        <v>51</v>
      </c>
      <c r="B21" s="351" t="str">
        <f>+'Exhibit B'!B34</f>
        <v>Recovery Room</v>
      </c>
      <c r="C21" s="332">
        <v>0</v>
      </c>
      <c r="D21" s="383">
        <f>+'Exhibit B'!F34</f>
        <v>0</v>
      </c>
      <c r="E21" s="384">
        <v>0</v>
      </c>
      <c r="F21" s="385">
        <f t="shared" ref="F21:F90" si="0">IF(C21=0,0,C21/D21)</f>
        <v>0</v>
      </c>
      <c r="G21" s="383">
        <f t="shared" ref="G21:G90" si="1">E21*F21</f>
        <v>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O21" s="17"/>
    </row>
    <row r="22" spans="1:41" s="16" customFormat="1" ht="13.7" customHeight="1" x14ac:dyDescent="0.2">
      <c r="A22" s="382">
        <f>+'Exhibit B'!A35</f>
        <v>52</v>
      </c>
      <c r="B22" s="351" t="str">
        <f>+'Exhibit B'!B35</f>
        <v>Delivery &amp; Labor</v>
      </c>
      <c r="C22" s="332">
        <v>0</v>
      </c>
      <c r="D22" s="383">
        <f>+'Exhibit B'!F35</f>
        <v>0</v>
      </c>
      <c r="E22" s="384">
        <v>0</v>
      </c>
      <c r="F22" s="385">
        <f t="shared" si="0"/>
        <v>0</v>
      </c>
      <c r="G22" s="383">
        <f t="shared" si="1"/>
        <v>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O22" s="17"/>
    </row>
    <row r="23" spans="1:41" s="16" customFormat="1" ht="13.7" customHeight="1" x14ac:dyDescent="0.2">
      <c r="A23" s="382">
        <f>+'Exhibit B'!A36</f>
        <v>53</v>
      </c>
      <c r="B23" s="351" t="str">
        <f>+'Exhibit B'!B36</f>
        <v>Anesthesia</v>
      </c>
      <c r="C23" s="332">
        <v>0</v>
      </c>
      <c r="D23" s="383">
        <f>+'Exhibit B'!F36</f>
        <v>0</v>
      </c>
      <c r="E23" s="384">
        <v>0</v>
      </c>
      <c r="F23" s="385">
        <f t="shared" si="0"/>
        <v>0</v>
      </c>
      <c r="G23" s="383">
        <f t="shared" si="1"/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O23" s="17"/>
    </row>
    <row r="24" spans="1:41" s="16" customFormat="1" ht="13.7" customHeight="1" x14ac:dyDescent="0.2">
      <c r="A24" s="382">
        <f>+'Exhibit B'!A37</f>
        <v>54</v>
      </c>
      <c r="B24" s="351" t="str">
        <f>+'Exhibit B'!B37</f>
        <v>Radiology-Diagnostic</v>
      </c>
      <c r="C24" s="332">
        <v>0</v>
      </c>
      <c r="D24" s="383">
        <f>+'Exhibit B'!F37</f>
        <v>0</v>
      </c>
      <c r="E24" s="384">
        <v>0</v>
      </c>
      <c r="F24" s="385">
        <f t="shared" si="0"/>
        <v>0</v>
      </c>
      <c r="G24" s="383">
        <f t="shared" si="1"/>
        <v>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O24" s="17"/>
    </row>
    <row r="25" spans="1:41" s="16" customFormat="1" ht="13.7" customHeight="1" x14ac:dyDescent="0.2">
      <c r="A25" s="382">
        <f>+'Exhibit B'!A38</f>
        <v>54.01</v>
      </c>
      <c r="B25" s="351" t="str">
        <f>+'Exhibit B'!B38</f>
        <v>Ultrasound</v>
      </c>
      <c r="C25" s="332">
        <v>0</v>
      </c>
      <c r="D25" s="383">
        <f>+'Exhibit B'!F38</f>
        <v>0</v>
      </c>
      <c r="E25" s="384">
        <v>0</v>
      </c>
      <c r="F25" s="385">
        <f t="shared" si="0"/>
        <v>0</v>
      </c>
      <c r="G25" s="383">
        <f t="shared" si="1"/>
        <v>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O25" s="17"/>
    </row>
    <row r="26" spans="1:41" s="16" customFormat="1" ht="13.7" customHeight="1" x14ac:dyDescent="0.2">
      <c r="A26" s="382">
        <f>+'Exhibit B'!A39</f>
        <v>54.02</v>
      </c>
      <c r="B26" s="351" t="str">
        <f>+'Exhibit B'!B39</f>
        <v>Nuclear Medicine-Diagnostic</v>
      </c>
      <c r="C26" s="332">
        <v>0</v>
      </c>
      <c r="D26" s="383">
        <f>+'Exhibit B'!F39</f>
        <v>0</v>
      </c>
      <c r="E26" s="384">
        <v>0</v>
      </c>
      <c r="F26" s="385">
        <f t="shared" si="0"/>
        <v>0</v>
      </c>
      <c r="G26" s="383">
        <f t="shared" si="1"/>
        <v>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O26" s="17"/>
    </row>
    <row r="27" spans="1:41" s="16" customFormat="1" ht="13.7" customHeight="1" x14ac:dyDescent="0.2">
      <c r="A27" s="382">
        <f>+'Exhibit B'!A40</f>
        <v>55</v>
      </c>
      <c r="B27" s="351" t="str">
        <f>+'Exhibit B'!B40</f>
        <v>Radiology-Therapeutic</v>
      </c>
      <c r="C27" s="332">
        <v>0</v>
      </c>
      <c r="D27" s="383">
        <f>+'Exhibit B'!F40</f>
        <v>0</v>
      </c>
      <c r="E27" s="384">
        <v>0</v>
      </c>
      <c r="F27" s="385">
        <f t="shared" si="0"/>
        <v>0</v>
      </c>
      <c r="G27" s="383">
        <f t="shared" si="1"/>
        <v>0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O27" s="17"/>
    </row>
    <row r="28" spans="1:41" s="16" customFormat="1" ht="13.7" customHeight="1" x14ac:dyDescent="0.2">
      <c r="A28" s="382">
        <f>+'Exhibit B'!A41</f>
        <v>56</v>
      </c>
      <c r="B28" s="351" t="str">
        <f>+'Exhibit B'!B41</f>
        <v>Radioisotope</v>
      </c>
      <c r="C28" s="332">
        <v>0</v>
      </c>
      <c r="D28" s="383">
        <f>+'Exhibit B'!F41</f>
        <v>0</v>
      </c>
      <c r="E28" s="384">
        <v>0</v>
      </c>
      <c r="F28" s="385">
        <f t="shared" si="0"/>
        <v>0</v>
      </c>
      <c r="G28" s="383">
        <f t="shared" si="1"/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O28" s="17"/>
    </row>
    <row r="29" spans="1:41" s="16" customFormat="1" ht="13.7" customHeight="1" x14ac:dyDescent="0.2">
      <c r="A29" s="382">
        <f>+'Exhibit B'!A42</f>
        <v>57</v>
      </c>
      <c r="B29" s="351" t="str">
        <f>+'Exhibit B'!B42</f>
        <v>CT Scan</v>
      </c>
      <c r="C29" s="332">
        <v>0</v>
      </c>
      <c r="D29" s="383">
        <f>+'Exhibit B'!F42</f>
        <v>0</v>
      </c>
      <c r="E29" s="384">
        <v>0</v>
      </c>
      <c r="F29" s="385">
        <f t="shared" si="0"/>
        <v>0</v>
      </c>
      <c r="G29" s="383">
        <f t="shared" si="1"/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O29" s="17"/>
    </row>
    <row r="30" spans="1:41" s="16" customFormat="1" ht="13.7" customHeight="1" x14ac:dyDescent="0.2">
      <c r="A30" s="382">
        <f>+'Exhibit B'!A43</f>
        <v>58</v>
      </c>
      <c r="B30" s="351" t="str">
        <f>+'Exhibit B'!B43</f>
        <v>MRI</v>
      </c>
      <c r="C30" s="332">
        <v>0</v>
      </c>
      <c r="D30" s="383">
        <f>+'Exhibit B'!F43</f>
        <v>0</v>
      </c>
      <c r="E30" s="384">
        <v>0</v>
      </c>
      <c r="F30" s="385">
        <f t="shared" si="0"/>
        <v>0</v>
      </c>
      <c r="G30" s="383">
        <f t="shared" si="1"/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O30" s="17"/>
    </row>
    <row r="31" spans="1:41" s="16" customFormat="1" ht="13.7" customHeight="1" x14ac:dyDescent="0.2">
      <c r="A31" s="382">
        <f>+'Exhibit B'!A44</f>
        <v>59</v>
      </c>
      <c r="B31" s="351" t="str">
        <f>+'Exhibit B'!B44</f>
        <v>Cardiac Cath</v>
      </c>
      <c r="C31" s="332">
        <v>0</v>
      </c>
      <c r="D31" s="383">
        <f>+'Exhibit B'!F44</f>
        <v>0</v>
      </c>
      <c r="E31" s="384">
        <v>0</v>
      </c>
      <c r="F31" s="385">
        <f t="shared" si="0"/>
        <v>0</v>
      </c>
      <c r="G31" s="383">
        <f t="shared" si="1"/>
        <v>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O31" s="17"/>
    </row>
    <row r="32" spans="1:41" s="16" customFormat="1" ht="13.7" customHeight="1" x14ac:dyDescent="0.2">
      <c r="A32" s="382">
        <f>+'Exhibit B'!A45</f>
        <v>60</v>
      </c>
      <c r="B32" s="351" t="str">
        <f>+'Exhibit B'!B45</f>
        <v>Laboratory</v>
      </c>
      <c r="C32" s="332">
        <v>0</v>
      </c>
      <c r="D32" s="383">
        <f>+'Exhibit B'!F45</f>
        <v>0</v>
      </c>
      <c r="E32" s="384">
        <v>0</v>
      </c>
      <c r="F32" s="385">
        <f t="shared" si="0"/>
        <v>0</v>
      </c>
      <c r="G32" s="383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O32" s="17"/>
    </row>
    <row r="33" spans="1:41" s="16" customFormat="1" ht="13.7" customHeight="1" x14ac:dyDescent="0.2">
      <c r="A33" s="382">
        <f>+'Exhibit B'!A46</f>
        <v>60.01</v>
      </c>
      <c r="B33" s="351" t="str">
        <f>+'Exhibit B'!B46</f>
        <v>Blood Laboratory</v>
      </c>
      <c r="C33" s="332">
        <v>0</v>
      </c>
      <c r="D33" s="383">
        <f>+'Exhibit B'!F46</f>
        <v>0</v>
      </c>
      <c r="E33" s="384">
        <v>0</v>
      </c>
      <c r="F33" s="385">
        <f t="shared" si="0"/>
        <v>0</v>
      </c>
      <c r="G33" s="383">
        <f t="shared" si="1"/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O33" s="17"/>
    </row>
    <row r="34" spans="1:41" s="16" customFormat="1" ht="13.7" customHeight="1" x14ac:dyDescent="0.2">
      <c r="A34" s="382">
        <f>+'Exhibit B'!A47</f>
        <v>62</v>
      </c>
      <c r="B34" s="351" t="str">
        <f>+'Exhibit B'!B47</f>
        <v>Whole Blood &amp; Packed Red Blood Cell</v>
      </c>
      <c r="C34" s="332">
        <v>0</v>
      </c>
      <c r="D34" s="383">
        <f>+'Exhibit B'!F47</f>
        <v>0</v>
      </c>
      <c r="E34" s="384">
        <v>0</v>
      </c>
      <c r="F34" s="385">
        <f t="shared" si="0"/>
        <v>0</v>
      </c>
      <c r="G34" s="383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O34" s="17"/>
    </row>
    <row r="35" spans="1:41" s="16" customFormat="1" ht="13.7" customHeight="1" x14ac:dyDescent="0.2">
      <c r="A35" s="382">
        <f>+'Exhibit B'!A48</f>
        <v>63</v>
      </c>
      <c r="B35" s="351" t="str">
        <f>+'Exhibit B'!B48</f>
        <v xml:space="preserve">Blood Storing, Processing &amp; Trans. </v>
      </c>
      <c r="C35" s="332">
        <v>0</v>
      </c>
      <c r="D35" s="383">
        <f>+'Exhibit B'!F48</f>
        <v>0</v>
      </c>
      <c r="E35" s="384">
        <v>0</v>
      </c>
      <c r="F35" s="385">
        <f t="shared" si="0"/>
        <v>0</v>
      </c>
      <c r="G35" s="383">
        <f t="shared" si="1"/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O35" s="17"/>
    </row>
    <row r="36" spans="1:41" s="16" customFormat="1" ht="13.7" customHeight="1" x14ac:dyDescent="0.2">
      <c r="A36" s="382">
        <f>+'Exhibit B'!A49</f>
        <v>64</v>
      </c>
      <c r="B36" s="351" t="str">
        <f>+'Exhibit B'!B49</f>
        <v>IV Therapy</v>
      </c>
      <c r="C36" s="332">
        <v>0</v>
      </c>
      <c r="D36" s="383">
        <f>+'Exhibit B'!F49</f>
        <v>0</v>
      </c>
      <c r="E36" s="384">
        <v>0</v>
      </c>
      <c r="F36" s="385">
        <f t="shared" si="0"/>
        <v>0</v>
      </c>
      <c r="G36" s="383">
        <f t="shared" si="1"/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O36" s="17"/>
    </row>
    <row r="37" spans="1:41" s="16" customFormat="1" ht="13.7" customHeight="1" x14ac:dyDescent="0.2">
      <c r="A37" s="382">
        <f>+'Exhibit B'!A50</f>
        <v>65</v>
      </c>
      <c r="B37" s="351" t="str">
        <f>+'Exhibit B'!B50</f>
        <v>Respiratory Therapy</v>
      </c>
      <c r="C37" s="332">
        <v>0</v>
      </c>
      <c r="D37" s="383">
        <f>+'Exhibit B'!F50</f>
        <v>0</v>
      </c>
      <c r="E37" s="384">
        <v>0</v>
      </c>
      <c r="F37" s="385">
        <f t="shared" si="0"/>
        <v>0</v>
      </c>
      <c r="G37" s="383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O37" s="17"/>
    </row>
    <row r="38" spans="1:41" s="16" customFormat="1" ht="13.7" customHeight="1" x14ac:dyDescent="0.2">
      <c r="A38" s="382">
        <f>+'Exhibit B'!A51</f>
        <v>66</v>
      </c>
      <c r="B38" s="351" t="str">
        <f>+'Exhibit B'!B51</f>
        <v>Physical Therapy</v>
      </c>
      <c r="C38" s="332">
        <v>0</v>
      </c>
      <c r="D38" s="383">
        <f>+'Exhibit B'!F51</f>
        <v>0</v>
      </c>
      <c r="E38" s="384">
        <v>0</v>
      </c>
      <c r="F38" s="385">
        <f t="shared" si="0"/>
        <v>0</v>
      </c>
      <c r="G38" s="383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O38" s="17"/>
    </row>
    <row r="39" spans="1:41" s="16" customFormat="1" ht="13.7" customHeight="1" x14ac:dyDescent="0.2">
      <c r="A39" s="382">
        <f>+'Exhibit B'!A52</f>
        <v>67</v>
      </c>
      <c r="B39" s="351" t="str">
        <f>+'Exhibit B'!B52</f>
        <v>Occupational Therapy</v>
      </c>
      <c r="C39" s="332">
        <v>0</v>
      </c>
      <c r="D39" s="383">
        <f>+'Exhibit B'!F52</f>
        <v>0</v>
      </c>
      <c r="E39" s="384">
        <v>0</v>
      </c>
      <c r="F39" s="385">
        <f t="shared" si="0"/>
        <v>0</v>
      </c>
      <c r="G39" s="383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O39" s="17"/>
    </row>
    <row r="40" spans="1:41" s="16" customFormat="1" ht="13.7" customHeight="1" x14ac:dyDescent="0.2">
      <c r="A40" s="382">
        <f>+'Exhibit B'!A53</f>
        <v>68</v>
      </c>
      <c r="B40" s="351" t="str">
        <f>+'Exhibit B'!B53</f>
        <v>Speech Therapy</v>
      </c>
      <c r="C40" s="332">
        <v>0</v>
      </c>
      <c r="D40" s="383">
        <f>+'Exhibit B'!F53</f>
        <v>0</v>
      </c>
      <c r="E40" s="384">
        <v>0</v>
      </c>
      <c r="F40" s="385">
        <f t="shared" si="0"/>
        <v>0</v>
      </c>
      <c r="G40" s="383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O40" s="17"/>
    </row>
    <row r="41" spans="1:41" s="16" customFormat="1" ht="13.7" customHeight="1" x14ac:dyDescent="0.2">
      <c r="A41" s="382">
        <f>+'Exhibit B'!A54</f>
        <v>69</v>
      </c>
      <c r="B41" s="351" t="str">
        <f>+'Exhibit B'!B54</f>
        <v>Electrocardiology</v>
      </c>
      <c r="C41" s="332">
        <v>0</v>
      </c>
      <c r="D41" s="383">
        <f>+'Exhibit B'!F54</f>
        <v>0</v>
      </c>
      <c r="E41" s="384">
        <v>0</v>
      </c>
      <c r="F41" s="385">
        <f t="shared" si="0"/>
        <v>0</v>
      </c>
      <c r="G41" s="383">
        <f t="shared" si="1"/>
        <v>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O41" s="17"/>
    </row>
    <row r="42" spans="1:41" s="16" customFormat="1" ht="13.7" customHeight="1" x14ac:dyDescent="0.2">
      <c r="A42" s="382">
        <f>+'Exhibit B'!A55</f>
        <v>70</v>
      </c>
      <c r="B42" s="351" t="str">
        <f>+'Exhibit B'!B55</f>
        <v>Electroencephalography</v>
      </c>
      <c r="C42" s="332">
        <v>0</v>
      </c>
      <c r="D42" s="383">
        <f>+'Exhibit B'!F55</f>
        <v>0</v>
      </c>
      <c r="E42" s="384">
        <v>0</v>
      </c>
      <c r="F42" s="385">
        <f t="shared" si="0"/>
        <v>0</v>
      </c>
      <c r="G42" s="383">
        <f t="shared" si="1"/>
        <v>0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O42" s="17"/>
    </row>
    <row r="43" spans="1:41" s="16" customFormat="1" ht="13.7" customHeight="1" x14ac:dyDescent="0.2">
      <c r="A43" s="382">
        <f>+'Exhibit B'!A56</f>
        <v>71</v>
      </c>
      <c r="B43" s="351" t="str">
        <f>+'Exhibit B'!B56</f>
        <v>Med Supplies Charged to Patients</v>
      </c>
      <c r="C43" s="332">
        <v>0</v>
      </c>
      <c r="D43" s="383">
        <f>+'Exhibit B'!F56</f>
        <v>0</v>
      </c>
      <c r="E43" s="384">
        <v>0</v>
      </c>
      <c r="F43" s="385">
        <f t="shared" si="0"/>
        <v>0</v>
      </c>
      <c r="G43" s="383">
        <f t="shared" si="1"/>
        <v>0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O43" s="17"/>
    </row>
    <row r="44" spans="1:41" s="16" customFormat="1" ht="13.7" customHeight="1" x14ac:dyDescent="0.2">
      <c r="A44" s="382">
        <f>+'Exhibit B'!A57</f>
        <v>72</v>
      </c>
      <c r="B44" s="351" t="str">
        <f>+'Exhibit B'!B57</f>
        <v>Imp. Dev Charge to Patient</v>
      </c>
      <c r="C44" s="332">
        <v>0</v>
      </c>
      <c r="D44" s="383">
        <f>+'Exhibit B'!F57</f>
        <v>0</v>
      </c>
      <c r="E44" s="384">
        <v>0</v>
      </c>
      <c r="F44" s="385">
        <f t="shared" si="0"/>
        <v>0</v>
      </c>
      <c r="G44" s="383">
        <f t="shared" si="1"/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O44" s="17"/>
    </row>
    <row r="45" spans="1:41" s="16" customFormat="1" ht="13.7" customHeight="1" x14ac:dyDescent="0.2">
      <c r="A45" s="382">
        <f>+'Exhibit B'!A58</f>
        <v>73</v>
      </c>
      <c r="B45" s="351" t="str">
        <f>+'Exhibit B'!B58</f>
        <v>Drugs Charged to Patients</v>
      </c>
      <c r="C45" s="332">
        <v>0</v>
      </c>
      <c r="D45" s="383">
        <f>+'Exhibit B'!F58</f>
        <v>0</v>
      </c>
      <c r="E45" s="384">
        <v>0</v>
      </c>
      <c r="F45" s="385">
        <f t="shared" si="0"/>
        <v>0</v>
      </c>
      <c r="G45" s="383">
        <f t="shared" si="1"/>
        <v>0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O45" s="17"/>
    </row>
    <row r="46" spans="1:41" s="16" customFormat="1" ht="13.7" customHeight="1" x14ac:dyDescent="0.2">
      <c r="A46" s="382">
        <f>+'Exhibit B'!A59</f>
        <v>74</v>
      </c>
      <c r="B46" s="351" t="str">
        <f>+'Exhibit B'!B59</f>
        <v>Renal Dialysis</v>
      </c>
      <c r="C46" s="332">
        <v>0</v>
      </c>
      <c r="D46" s="383">
        <f>+'Exhibit B'!F59</f>
        <v>0</v>
      </c>
      <c r="E46" s="384">
        <v>0</v>
      </c>
      <c r="F46" s="385">
        <f t="shared" si="0"/>
        <v>0</v>
      </c>
      <c r="G46" s="383">
        <f t="shared" si="1"/>
        <v>0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O46" s="17"/>
    </row>
    <row r="47" spans="1:41" s="16" customFormat="1" ht="13.7" customHeight="1" x14ac:dyDescent="0.2">
      <c r="A47" s="382">
        <f>+'Exhibit B'!A60</f>
        <v>75</v>
      </c>
      <c r="B47" s="351" t="str">
        <f>+'Exhibit B'!B60</f>
        <v>ASC (Non-Distinct Part)</v>
      </c>
      <c r="C47" s="332">
        <v>0</v>
      </c>
      <c r="D47" s="383">
        <f>+'Exhibit B'!F60</f>
        <v>0</v>
      </c>
      <c r="E47" s="384">
        <v>0</v>
      </c>
      <c r="F47" s="385">
        <f t="shared" si="0"/>
        <v>0</v>
      </c>
      <c r="G47" s="38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O47" s="17"/>
    </row>
    <row r="48" spans="1:41" s="16" customFormat="1" ht="13.7" customHeight="1" x14ac:dyDescent="0.2">
      <c r="A48" s="382">
        <f>+'Exhibit B'!A61</f>
        <v>76</v>
      </c>
      <c r="B48" s="351" t="str">
        <f>+'Exhibit B'!B61</f>
        <v>Endoscopy</v>
      </c>
      <c r="C48" s="332">
        <v>0</v>
      </c>
      <c r="D48" s="383">
        <f>+'Exhibit B'!F61</f>
        <v>0</v>
      </c>
      <c r="E48" s="384">
        <v>0</v>
      </c>
      <c r="F48" s="385">
        <f t="shared" si="0"/>
        <v>0</v>
      </c>
      <c r="G48" s="383">
        <f t="shared" si="1"/>
        <v>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O48" s="17"/>
    </row>
    <row r="49" spans="1:41" s="16" customFormat="1" ht="13.7" customHeight="1" x14ac:dyDescent="0.2">
      <c r="A49" s="382">
        <f>+'Exhibit B'!A62</f>
        <v>76.010000000000005</v>
      </c>
      <c r="B49" s="351" t="str">
        <f>+'Exhibit B'!B62</f>
        <v>Prosthetic Devices</v>
      </c>
      <c r="C49" s="332">
        <v>0</v>
      </c>
      <c r="D49" s="383">
        <f>+'Exhibit B'!F62</f>
        <v>0</v>
      </c>
      <c r="E49" s="384">
        <v>0</v>
      </c>
      <c r="F49" s="385">
        <f t="shared" si="0"/>
        <v>0</v>
      </c>
      <c r="G49" s="383">
        <f t="shared" si="1"/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O49" s="17"/>
    </row>
    <row r="50" spans="1:41" s="16" customFormat="1" ht="13.7" customHeight="1" x14ac:dyDescent="0.2">
      <c r="A50" s="382">
        <f>+'Exhibit B'!A63</f>
        <v>76.02</v>
      </c>
      <c r="B50" s="351" t="str">
        <f>+'Exhibit B'!B63</f>
        <v>Inpatient Care</v>
      </c>
      <c r="C50" s="332">
        <v>0</v>
      </c>
      <c r="D50" s="383">
        <f>+'Exhibit B'!F63</f>
        <v>0</v>
      </c>
      <c r="E50" s="384">
        <v>0</v>
      </c>
      <c r="F50" s="385">
        <f t="shared" si="0"/>
        <v>0</v>
      </c>
      <c r="G50" s="383">
        <f t="shared" si="1"/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O50" s="17"/>
    </row>
    <row r="51" spans="1:41" s="16" customFormat="1" ht="13.7" customHeight="1" x14ac:dyDescent="0.2">
      <c r="A51" s="382">
        <f>+'Exhibit B'!A64</f>
        <v>76.03</v>
      </c>
      <c r="B51" s="351" t="str">
        <f>+'Exhibit B'!B64</f>
        <v>NICU Professional Services</v>
      </c>
      <c r="C51" s="332">
        <v>0</v>
      </c>
      <c r="D51" s="383">
        <f>+'Exhibit B'!F64</f>
        <v>0</v>
      </c>
      <c r="E51" s="384">
        <v>0</v>
      </c>
      <c r="F51" s="385">
        <f t="shared" si="0"/>
        <v>0</v>
      </c>
      <c r="G51" s="383">
        <f t="shared" si="1"/>
        <v>0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O51" s="17"/>
    </row>
    <row r="52" spans="1:41" s="16" customFormat="1" ht="13.7" customHeight="1" x14ac:dyDescent="0.2">
      <c r="A52" s="382">
        <f>+'Exhibit B'!A65</f>
        <v>76.040000000000006</v>
      </c>
      <c r="B52" s="351" t="str">
        <f>+'Exhibit B'!B65</f>
        <v>PICU Professional Services</v>
      </c>
      <c r="C52" s="332">
        <v>0</v>
      </c>
      <c r="D52" s="383">
        <f>+'Exhibit B'!F65</f>
        <v>0</v>
      </c>
      <c r="E52" s="384">
        <v>0</v>
      </c>
      <c r="F52" s="385">
        <f t="shared" si="0"/>
        <v>0</v>
      </c>
      <c r="G52" s="383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O52" s="17"/>
    </row>
    <row r="53" spans="1:41" s="16" customFormat="1" ht="13.7" customHeight="1" x14ac:dyDescent="0.2">
      <c r="A53" s="382">
        <f>+'Exhibit B'!A66</f>
        <v>76.05</v>
      </c>
      <c r="B53" s="351" t="str">
        <f>+'Exhibit B'!B66</f>
        <v>Outpatient Observation Unit</v>
      </c>
      <c r="C53" s="332">
        <v>0</v>
      </c>
      <c r="D53" s="383">
        <f>+'Exhibit B'!F66</f>
        <v>0</v>
      </c>
      <c r="E53" s="384">
        <v>0</v>
      </c>
      <c r="F53" s="385">
        <f t="shared" si="0"/>
        <v>0</v>
      </c>
      <c r="G53" s="383">
        <f t="shared" si="1"/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O53" s="17"/>
    </row>
    <row r="54" spans="1:41" s="16" customFormat="1" ht="13.7" customHeight="1" x14ac:dyDescent="0.2">
      <c r="A54" s="382">
        <f>+'Exhibit B'!A67</f>
        <v>76.06</v>
      </c>
      <c r="B54" s="351" t="str">
        <f>+'Exhibit B'!B67</f>
        <v>Intensivists Professional Services</v>
      </c>
      <c r="C54" s="332">
        <v>0</v>
      </c>
      <c r="D54" s="383">
        <f>+'Exhibit B'!F67</f>
        <v>0</v>
      </c>
      <c r="E54" s="384">
        <v>0</v>
      </c>
      <c r="F54" s="385">
        <f t="shared" si="0"/>
        <v>0</v>
      </c>
      <c r="G54" s="383">
        <f t="shared" si="1"/>
        <v>0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O54" s="17"/>
    </row>
    <row r="55" spans="1:41" s="16" customFormat="1" ht="13.7" customHeight="1" x14ac:dyDescent="0.2">
      <c r="A55" s="386">
        <f>+'Exhibit B'!A68</f>
        <v>76.069999999999993</v>
      </c>
      <c r="B55" s="353" t="str">
        <f>+'Exhibit B'!B68</f>
        <v>Cardiac Rehab</v>
      </c>
      <c r="C55" s="335">
        <v>0</v>
      </c>
      <c r="D55" s="387">
        <f>+'Exhibit B'!F68</f>
        <v>0</v>
      </c>
      <c r="E55" s="388">
        <v>0</v>
      </c>
      <c r="F55" s="389">
        <f t="shared" si="0"/>
        <v>0</v>
      </c>
      <c r="G55" s="387">
        <f t="shared" si="1"/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O55" s="17"/>
    </row>
    <row r="56" spans="1:41" s="16" customFormat="1" ht="13.7" customHeight="1" x14ac:dyDescent="0.2">
      <c r="A56" s="324" t="s">
        <v>381</v>
      </c>
      <c r="B56" s="301" t="s">
        <v>598</v>
      </c>
      <c r="C56" s="299"/>
      <c r="D56" s="299"/>
      <c r="E56" s="299"/>
      <c r="F56" s="300"/>
      <c r="G56" s="390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O56" s="17"/>
    </row>
    <row r="57" spans="1:41" s="16" customFormat="1" ht="13.7" customHeight="1" x14ac:dyDescent="0.2">
      <c r="A57" s="378">
        <f>IF('Exhibit B'!A70=0," ",'Exhibit B'!A70)</f>
        <v>88</v>
      </c>
      <c r="B57" s="391" t="str">
        <f>+'Exhibit B'!B70</f>
        <v>Rural Health Clinic</v>
      </c>
      <c r="C57" s="328">
        <v>0</v>
      </c>
      <c r="D57" s="379">
        <f>+'Exhibit B'!F70</f>
        <v>0</v>
      </c>
      <c r="E57" s="380">
        <v>0</v>
      </c>
      <c r="F57" s="381">
        <f t="shared" si="0"/>
        <v>0</v>
      </c>
      <c r="G57" s="379">
        <f t="shared" si="1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O57" s="17"/>
    </row>
    <row r="58" spans="1:41" s="16" customFormat="1" ht="13.7" customHeight="1" x14ac:dyDescent="0.2">
      <c r="A58" s="382">
        <f>IF('Exhibit B'!A71=0," ",'Exhibit B'!A71)</f>
        <v>89</v>
      </c>
      <c r="B58" s="392" t="str">
        <f>+'Exhibit B'!B71</f>
        <v>Federally Qualified Health Center</v>
      </c>
      <c r="C58" s="332">
        <v>0</v>
      </c>
      <c r="D58" s="383">
        <f>+'Exhibit B'!F71</f>
        <v>0</v>
      </c>
      <c r="E58" s="384">
        <v>0</v>
      </c>
      <c r="F58" s="385">
        <f t="shared" si="0"/>
        <v>0</v>
      </c>
      <c r="G58" s="383">
        <f t="shared" si="1"/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O58" s="17"/>
    </row>
    <row r="59" spans="1:41" s="16" customFormat="1" ht="13.7" customHeight="1" x14ac:dyDescent="0.2">
      <c r="A59" s="382">
        <f>IF('Exhibit B'!A72=0," ",'Exhibit B'!A72)</f>
        <v>90</v>
      </c>
      <c r="B59" s="392" t="str">
        <f>+'Exhibit B'!B72</f>
        <v>Clinic</v>
      </c>
      <c r="C59" s="332">
        <v>0</v>
      </c>
      <c r="D59" s="383">
        <f>+'Exhibit B'!F72</f>
        <v>0</v>
      </c>
      <c r="E59" s="384">
        <v>0</v>
      </c>
      <c r="F59" s="385">
        <f t="shared" si="0"/>
        <v>0</v>
      </c>
      <c r="G59" s="383">
        <f t="shared" si="1"/>
        <v>0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O59" s="17"/>
    </row>
    <row r="60" spans="1:41" s="16" customFormat="1" ht="13.7" customHeight="1" x14ac:dyDescent="0.2">
      <c r="A60" s="382">
        <f>IF('Exhibit B'!A73=0," ",'Exhibit B'!A73)</f>
        <v>90.01</v>
      </c>
      <c r="B60" s="392" t="str">
        <f>+'Exhibit B'!B73</f>
        <v>Other Clinic 1</v>
      </c>
      <c r="C60" s="332">
        <v>0</v>
      </c>
      <c r="D60" s="383">
        <f>+'Exhibit B'!F73</f>
        <v>0</v>
      </c>
      <c r="E60" s="384">
        <v>0</v>
      </c>
      <c r="F60" s="385">
        <f t="shared" si="0"/>
        <v>0</v>
      </c>
      <c r="G60" s="383">
        <f t="shared" si="1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O60" s="17"/>
    </row>
    <row r="61" spans="1:41" s="16" customFormat="1" ht="13.7" customHeight="1" x14ac:dyDescent="0.2">
      <c r="A61" s="382">
        <f>IF('Exhibit B'!A74=0," ",'Exhibit B'!A74)</f>
        <v>90.02</v>
      </c>
      <c r="B61" s="392" t="str">
        <f>+'Exhibit B'!B74</f>
        <v>Other Clinic 2</v>
      </c>
      <c r="C61" s="332">
        <v>0</v>
      </c>
      <c r="D61" s="383">
        <f>+'Exhibit B'!F74</f>
        <v>0</v>
      </c>
      <c r="E61" s="384">
        <v>0</v>
      </c>
      <c r="F61" s="385">
        <f t="shared" si="0"/>
        <v>0</v>
      </c>
      <c r="G61" s="383">
        <f t="shared" si="1"/>
        <v>0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O61" s="17"/>
    </row>
    <row r="62" spans="1:41" s="16" customFormat="1" ht="13.7" customHeight="1" x14ac:dyDescent="0.2">
      <c r="A62" s="382">
        <f>IF('Exhibit B'!A75=0," ",'Exhibit B'!A75)</f>
        <v>90.03</v>
      </c>
      <c r="B62" s="392" t="str">
        <f>+'Exhibit B'!B75</f>
        <v>Other Clinic 3</v>
      </c>
      <c r="C62" s="332">
        <v>0</v>
      </c>
      <c r="D62" s="383">
        <f>+'Exhibit B'!F75</f>
        <v>0</v>
      </c>
      <c r="E62" s="384">
        <v>0</v>
      </c>
      <c r="F62" s="385">
        <f t="shared" si="0"/>
        <v>0</v>
      </c>
      <c r="G62" s="383">
        <f t="shared" si="1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O62" s="17"/>
    </row>
    <row r="63" spans="1:41" s="16" customFormat="1" ht="13.7" customHeight="1" x14ac:dyDescent="0.2">
      <c r="A63" s="382">
        <f>IF('Exhibit B'!A76=0," ",'Exhibit B'!A76)</f>
        <v>90.04</v>
      </c>
      <c r="B63" s="392" t="str">
        <f>+'Exhibit B'!B76</f>
        <v>Other Clinic 4</v>
      </c>
      <c r="C63" s="332">
        <v>0</v>
      </c>
      <c r="D63" s="383">
        <f>+'Exhibit B'!F76</f>
        <v>0</v>
      </c>
      <c r="E63" s="384">
        <v>0</v>
      </c>
      <c r="F63" s="385">
        <f t="shared" si="0"/>
        <v>0</v>
      </c>
      <c r="G63" s="383">
        <f t="shared" si="1"/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O63" s="17"/>
    </row>
    <row r="64" spans="1:41" s="16" customFormat="1" ht="13.7" customHeight="1" x14ac:dyDescent="0.2">
      <c r="A64" s="382">
        <f>IF('Exhibit B'!A77=0," ",'Exhibit B'!A77)</f>
        <v>90.05</v>
      </c>
      <c r="B64" s="392" t="str">
        <f>+'Exhibit B'!B77</f>
        <v>Other Clinic 5</v>
      </c>
      <c r="C64" s="332">
        <v>0</v>
      </c>
      <c r="D64" s="383">
        <f>+'Exhibit B'!F77</f>
        <v>0</v>
      </c>
      <c r="E64" s="384">
        <v>0</v>
      </c>
      <c r="F64" s="385">
        <f t="shared" si="0"/>
        <v>0</v>
      </c>
      <c r="G64" s="383">
        <f t="shared" si="1"/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O64" s="17"/>
    </row>
    <row r="65" spans="1:41" s="16" customFormat="1" ht="13.7" customHeight="1" x14ac:dyDescent="0.2">
      <c r="A65" s="382">
        <f>IF('Exhibit B'!A78=0," ",'Exhibit B'!A78)</f>
        <v>90.06</v>
      </c>
      <c r="B65" s="392" t="str">
        <f>+'Exhibit B'!B78</f>
        <v>Other Clinic 6</v>
      </c>
      <c r="C65" s="332">
        <v>0</v>
      </c>
      <c r="D65" s="383">
        <f>+'Exhibit B'!F78</f>
        <v>0</v>
      </c>
      <c r="E65" s="384">
        <v>0</v>
      </c>
      <c r="F65" s="385">
        <f t="shared" si="0"/>
        <v>0</v>
      </c>
      <c r="G65" s="383">
        <f t="shared" si="1"/>
        <v>0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O65" s="17"/>
    </row>
    <row r="66" spans="1:41" s="16" customFormat="1" ht="13.7" customHeight="1" x14ac:dyDescent="0.2">
      <c r="A66" s="382">
        <f>IF('Exhibit B'!A79=0," ",'Exhibit B'!A79)</f>
        <v>90.07</v>
      </c>
      <c r="B66" s="392" t="str">
        <f>+'Exhibit B'!B79</f>
        <v>Other Clinic 7</v>
      </c>
      <c r="C66" s="332">
        <v>0</v>
      </c>
      <c r="D66" s="383">
        <f>+'Exhibit B'!F79</f>
        <v>0</v>
      </c>
      <c r="E66" s="384">
        <v>0</v>
      </c>
      <c r="F66" s="385">
        <f t="shared" si="0"/>
        <v>0</v>
      </c>
      <c r="G66" s="383">
        <f t="shared" si="1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O66" s="17"/>
    </row>
    <row r="67" spans="1:41" s="16" customFormat="1" ht="13.7" customHeight="1" x14ac:dyDescent="0.2">
      <c r="A67" s="382">
        <f>IF('Exhibit B'!A80=0," ",'Exhibit B'!A80)</f>
        <v>90.08</v>
      </c>
      <c r="B67" s="392" t="str">
        <f>+'Exhibit B'!B80</f>
        <v>Other Clinic 8</v>
      </c>
      <c r="C67" s="332">
        <v>0</v>
      </c>
      <c r="D67" s="383">
        <f>+'Exhibit B'!F80</f>
        <v>0</v>
      </c>
      <c r="E67" s="384">
        <v>0</v>
      </c>
      <c r="F67" s="385">
        <f t="shared" si="0"/>
        <v>0</v>
      </c>
      <c r="G67" s="383">
        <f t="shared" si="1"/>
        <v>0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O67" s="17"/>
    </row>
    <row r="68" spans="1:41" s="16" customFormat="1" ht="13.7" customHeight="1" x14ac:dyDescent="0.2">
      <c r="A68" s="382">
        <f>IF('Exhibit B'!A81=0," ",'Exhibit B'!A81)</f>
        <v>90.09</v>
      </c>
      <c r="B68" s="392" t="str">
        <f>+'Exhibit B'!B81</f>
        <v>Other Clinic 9</v>
      </c>
      <c r="C68" s="332">
        <v>0</v>
      </c>
      <c r="D68" s="383">
        <f>+'Exhibit B'!F81</f>
        <v>0</v>
      </c>
      <c r="E68" s="384">
        <v>0</v>
      </c>
      <c r="F68" s="385">
        <f t="shared" si="0"/>
        <v>0</v>
      </c>
      <c r="G68" s="383">
        <f t="shared" si="1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O68" s="17"/>
    </row>
    <row r="69" spans="1:41" s="16" customFormat="1" ht="13.7" customHeight="1" x14ac:dyDescent="0.2">
      <c r="A69" s="382">
        <f>IF('Exhibit B'!A82=0," ",'Exhibit B'!A82)</f>
        <v>90.1</v>
      </c>
      <c r="B69" s="392" t="str">
        <f>+'Exhibit B'!B82</f>
        <v>Other Clinic 10</v>
      </c>
      <c r="C69" s="332">
        <v>0</v>
      </c>
      <c r="D69" s="383">
        <f>+'Exhibit B'!F82</f>
        <v>0</v>
      </c>
      <c r="E69" s="384">
        <v>0</v>
      </c>
      <c r="F69" s="385">
        <f t="shared" si="0"/>
        <v>0</v>
      </c>
      <c r="G69" s="383">
        <f t="shared" si="1"/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O69" s="17"/>
    </row>
    <row r="70" spans="1:41" s="16" customFormat="1" ht="13.7" customHeight="1" x14ac:dyDescent="0.2">
      <c r="A70" s="382">
        <f>IF('Exhibit B'!A83=0," ",'Exhibit B'!A83)</f>
        <v>90.11</v>
      </c>
      <c r="B70" s="392" t="str">
        <f>+'Exhibit B'!B83</f>
        <v>Other Clinic 11</v>
      </c>
      <c r="C70" s="332">
        <v>0</v>
      </c>
      <c r="D70" s="383">
        <f>+'Exhibit B'!F83</f>
        <v>0</v>
      </c>
      <c r="E70" s="384">
        <v>0</v>
      </c>
      <c r="F70" s="385">
        <f t="shared" si="0"/>
        <v>0</v>
      </c>
      <c r="G70" s="383">
        <f t="shared" si="1"/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O70" s="17"/>
    </row>
    <row r="71" spans="1:41" s="16" customFormat="1" ht="13.7" customHeight="1" x14ac:dyDescent="0.2">
      <c r="A71" s="382">
        <f>IF('Exhibit B'!A84=0," ",'Exhibit B'!A84)</f>
        <v>90.12</v>
      </c>
      <c r="B71" s="392" t="str">
        <f>+'Exhibit B'!B84</f>
        <v>Other Clinic 12</v>
      </c>
      <c r="C71" s="332">
        <v>0</v>
      </c>
      <c r="D71" s="383">
        <f>+'Exhibit B'!F84</f>
        <v>0</v>
      </c>
      <c r="E71" s="384">
        <v>0</v>
      </c>
      <c r="F71" s="385">
        <f t="shared" si="0"/>
        <v>0</v>
      </c>
      <c r="G71" s="383">
        <f t="shared" si="1"/>
        <v>0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O71" s="17"/>
    </row>
    <row r="72" spans="1:41" s="16" customFormat="1" ht="13.7" customHeight="1" x14ac:dyDescent="0.2">
      <c r="A72" s="382">
        <f>IF('Exhibit B'!A85=0," ",'Exhibit B'!A85)</f>
        <v>90.13</v>
      </c>
      <c r="B72" s="392" t="str">
        <f>+'Exhibit B'!B85</f>
        <v>Other Clinic 13</v>
      </c>
      <c r="C72" s="332">
        <v>0</v>
      </c>
      <c r="D72" s="383">
        <f>+'Exhibit B'!F85</f>
        <v>0</v>
      </c>
      <c r="E72" s="384">
        <v>0</v>
      </c>
      <c r="F72" s="385">
        <f t="shared" si="0"/>
        <v>0</v>
      </c>
      <c r="G72" s="383">
        <f t="shared" si="1"/>
        <v>0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O72" s="17"/>
    </row>
    <row r="73" spans="1:41" s="16" customFormat="1" ht="13.7" customHeight="1" x14ac:dyDescent="0.2">
      <c r="A73" s="382">
        <f>IF('Exhibit B'!A86=0," ",'Exhibit B'!A86)</f>
        <v>90.14</v>
      </c>
      <c r="B73" s="392" t="str">
        <f>+'Exhibit B'!B86</f>
        <v>Other Clinic 14</v>
      </c>
      <c r="C73" s="332">
        <v>0</v>
      </c>
      <c r="D73" s="383">
        <f>+'Exhibit B'!F86</f>
        <v>0</v>
      </c>
      <c r="E73" s="384">
        <v>0</v>
      </c>
      <c r="F73" s="385">
        <f t="shared" si="0"/>
        <v>0</v>
      </c>
      <c r="G73" s="383">
        <f t="shared" si="1"/>
        <v>0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O73" s="17"/>
    </row>
    <row r="74" spans="1:41" s="16" customFormat="1" ht="13.7" customHeight="1" x14ac:dyDescent="0.2">
      <c r="A74" s="382">
        <f>IF('Exhibit B'!A87=0," ",'Exhibit B'!A87)</f>
        <v>90.15</v>
      </c>
      <c r="B74" s="392" t="str">
        <f>+'Exhibit B'!B87</f>
        <v>Other Clinic 15</v>
      </c>
      <c r="C74" s="332">
        <v>0</v>
      </c>
      <c r="D74" s="383">
        <f>+'Exhibit B'!F87</f>
        <v>0</v>
      </c>
      <c r="E74" s="384">
        <v>0</v>
      </c>
      <c r="F74" s="385">
        <f t="shared" si="0"/>
        <v>0</v>
      </c>
      <c r="G74" s="383">
        <f t="shared" si="1"/>
        <v>0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O74" s="17"/>
    </row>
    <row r="75" spans="1:41" s="16" customFormat="1" ht="13.7" customHeight="1" x14ac:dyDescent="0.2">
      <c r="A75" s="382">
        <f>IF('Exhibit B'!A88=0," ",'Exhibit B'!A88)</f>
        <v>90.16</v>
      </c>
      <c r="B75" s="392" t="str">
        <f>+'Exhibit B'!B88</f>
        <v>Other Clinic 16</v>
      </c>
      <c r="C75" s="332">
        <v>0</v>
      </c>
      <c r="D75" s="383">
        <f>+'Exhibit B'!F88</f>
        <v>0</v>
      </c>
      <c r="E75" s="384">
        <v>0</v>
      </c>
      <c r="F75" s="385">
        <f t="shared" si="0"/>
        <v>0</v>
      </c>
      <c r="G75" s="383">
        <f t="shared" si="1"/>
        <v>0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O75" s="17"/>
    </row>
    <row r="76" spans="1:41" s="16" customFormat="1" ht="13.7" customHeight="1" x14ac:dyDescent="0.2">
      <c r="A76" s="382">
        <f>IF('Exhibit B'!A89=0," ",'Exhibit B'!A89)</f>
        <v>90.17</v>
      </c>
      <c r="B76" s="392" t="str">
        <f>+'Exhibit B'!B89</f>
        <v>Other Clinic 17</v>
      </c>
      <c r="C76" s="332">
        <v>0</v>
      </c>
      <c r="D76" s="383">
        <f>+'Exhibit B'!F89</f>
        <v>0</v>
      </c>
      <c r="E76" s="384">
        <v>0</v>
      </c>
      <c r="F76" s="385">
        <f t="shared" si="0"/>
        <v>0</v>
      </c>
      <c r="G76" s="383">
        <f t="shared" si="1"/>
        <v>0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O76" s="17"/>
    </row>
    <row r="77" spans="1:41" s="16" customFormat="1" ht="13.7" customHeight="1" x14ac:dyDescent="0.2">
      <c r="A77" s="382">
        <f>IF('Exhibit B'!A90=0," ",'Exhibit B'!A90)</f>
        <v>90.18</v>
      </c>
      <c r="B77" s="392" t="str">
        <f>+'Exhibit B'!B90</f>
        <v>Other Clinic 18</v>
      </c>
      <c r="C77" s="332">
        <v>0</v>
      </c>
      <c r="D77" s="383">
        <f>+'Exhibit B'!F90</f>
        <v>0</v>
      </c>
      <c r="E77" s="384">
        <v>0</v>
      </c>
      <c r="F77" s="385">
        <f t="shared" si="0"/>
        <v>0</v>
      </c>
      <c r="G77" s="383">
        <f t="shared" si="1"/>
        <v>0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O77" s="17"/>
    </row>
    <row r="78" spans="1:41" s="16" customFormat="1" ht="13.7" customHeight="1" x14ac:dyDescent="0.2">
      <c r="A78" s="382">
        <f>IF('Exhibit B'!A91=0," ",'Exhibit B'!A91)</f>
        <v>90.19</v>
      </c>
      <c r="B78" s="392" t="str">
        <f>+'Exhibit B'!B91</f>
        <v>Other Clinic 19</v>
      </c>
      <c r="C78" s="332">
        <v>0</v>
      </c>
      <c r="D78" s="383">
        <f>+'Exhibit B'!F91</f>
        <v>0</v>
      </c>
      <c r="E78" s="384">
        <v>0</v>
      </c>
      <c r="F78" s="385">
        <f t="shared" si="0"/>
        <v>0</v>
      </c>
      <c r="G78" s="383">
        <f t="shared" si="1"/>
        <v>0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O78" s="17"/>
    </row>
    <row r="79" spans="1:41" s="16" customFormat="1" ht="13.7" customHeight="1" x14ac:dyDescent="0.2">
      <c r="A79" s="382">
        <f>IF('Exhibit B'!A92=0," ",'Exhibit B'!A92)</f>
        <v>90.2</v>
      </c>
      <c r="B79" s="392" t="str">
        <f>+'Exhibit B'!B92</f>
        <v>Other Clinic 20</v>
      </c>
      <c r="C79" s="332">
        <v>0</v>
      </c>
      <c r="D79" s="383">
        <f>+'Exhibit B'!F92</f>
        <v>0</v>
      </c>
      <c r="E79" s="384">
        <v>0</v>
      </c>
      <c r="F79" s="385">
        <f t="shared" si="0"/>
        <v>0</v>
      </c>
      <c r="G79" s="383">
        <f t="shared" si="1"/>
        <v>0</v>
      </c>
      <c r="J79" s="146"/>
      <c r="K79" s="17"/>
      <c r="L79" s="17"/>
      <c r="M79" s="17"/>
      <c r="N79" s="17"/>
      <c r="O79" s="17"/>
      <c r="P79" s="146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O79" s="17"/>
    </row>
    <row r="80" spans="1:41" s="16" customFormat="1" ht="13.7" customHeight="1" x14ac:dyDescent="0.2">
      <c r="A80" s="382">
        <f>IF('Exhibit B'!A93=0," ",'Exhibit B'!A93)</f>
        <v>90.21</v>
      </c>
      <c r="B80" s="392" t="str">
        <f>+'Exhibit B'!B93</f>
        <v>Other Clinic 21</v>
      </c>
      <c r="C80" s="332">
        <v>0</v>
      </c>
      <c r="D80" s="383">
        <f>+'Exhibit B'!F93</f>
        <v>0</v>
      </c>
      <c r="E80" s="384">
        <v>0</v>
      </c>
      <c r="F80" s="385">
        <f t="shared" si="0"/>
        <v>0</v>
      </c>
      <c r="G80" s="383">
        <f t="shared" si="1"/>
        <v>0</v>
      </c>
      <c r="J80" s="146"/>
      <c r="K80" s="17"/>
      <c r="L80" s="17"/>
      <c r="M80" s="17"/>
      <c r="N80" s="17"/>
      <c r="O80" s="17"/>
      <c r="P80" s="146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O80" s="17"/>
    </row>
    <row r="81" spans="1:41" s="16" customFormat="1" ht="13.7" customHeight="1" x14ac:dyDescent="0.2">
      <c r="A81" s="382">
        <f>IF('Exhibit B'!A94=0," ",'Exhibit B'!A94)</f>
        <v>90.22</v>
      </c>
      <c r="B81" s="392" t="str">
        <f>+'Exhibit B'!B94</f>
        <v>Other Clinic 22</v>
      </c>
      <c r="C81" s="332">
        <v>0</v>
      </c>
      <c r="D81" s="383">
        <f>+'Exhibit B'!F94</f>
        <v>0</v>
      </c>
      <c r="E81" s="384">
        <v>0</v>
      </c>
      <c r="F81" s="385">
        <f t="shared" si="0"/>
        <v>0</v>
      </c>
      <c r="G81" s="383">
        <f t="shared" si="1"/>
        <v>0</v>
      </c>
      <c r="J81" s="146"/>
      <c r="K81" s="17"/>
      <c r="L81" s="17"/>
      <c r="M81" s="17"/>
      <c r="N81" s="17"/>
      <c r="O81" s="17"/>
      <c r="P81" s="146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O81" s="17"/>
    </row>
    <row r="82" spans="1:41" s="16" customFormat="1" ht="13.7" customHeight="1" x14ac:dyDescent="0.2">
      <c r="A82" s="382">
        <f>IF('Exhibit B'!A95=0," ",'Exhibit B'!A95)</f>
        <v>90.23</v>
      </c>
      <c r="B82" s="392" t="str">
        <f>+'Exhibit B'!B95</f>
        <v>Other Clinic 23</v>
      </c>
      <c r="C82" s="332">
        <v>0</v>
      </c>
      <c r="D82" s="383">
        <f>+'Exhibit B'!F95</f>
        <v>0</v>
      </c>
      <c r="E82" s="384">
        <v>0</v>
      </c>
      <c r="F82" s="385">
        <f t="shared" si="0"/>
        <v>0</v>
      </c>
      <c r="G82" s="383">
        <f t="shared" si="1"/>
        <v>0</v>
      </c>
      <c r="J82" s="146"/>
      <c r="K82" s="17"/>
      <c r="L82" s="17"/>
      <c r="M82" s="17"/>
      <c r="N82" s="17"/>
      <c r="O82" s="17"/>
      <c r="P82" s="146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O82" s="17"/>
    </row>
    <row r="83" spans="1:41" s="16" customFormat="1" ht="13.7" customHeight="1" x14ac:dyDescent="0.2">
      <c r="A83" s="382">
        <f>IF('Exhibit B'!A96=0," ",'Exhibit B'!A96)</f>
        <v>90.24</v>
      </c>
      <c r="B83" s="392" t="str">
        <f>+'Exhibit B'!B96</f>
        <v>Other Clinic 24</v>
      </c>
      <c r="C83" s="332">
        <v>0</v>
      </c>
      <c r="D83" s="383">
        <f>+'Exhibit B'!F96</f>
        <v>0</v>
      </c>
      <c r="E83" s="384">
        <v>0</v>
      </c>
      <c r="F83" s="385">
        <f t="shared" si="0"/>
        <v>0</v>
      </c>
      <c r="G83" s="383">
        <f t="shared" si="1"/>
        <v>0</v>
      </c>
      <c r="J83" s="146"/>
      <c r="K83" s="17"/>
      <c r="L83" s="17"/>
      <c r="M83" s="17"/>
      <c r="N83" s="17"/>
      <c r="O83" s="17"/>
      <c r="P83" s="146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O83" s="17"/>
    </row>
    <row r="84" spans="1:41" s="16" customFormat="1" ht="13.7" customHeight="1" x14ac:dyDescent="0.2">
      <c r="A84" s="382">
        <f>IF('Exhibit B'!A97=0," ",'Exhibit B'!A97)</f>
        <v>90.25</v>
      </c>
      <c r="B84" s="392" t="str">
        <f>+'Exhibit B'!B97</f>
        <v>Other Clinic 25</v>
      </c>
      <c r="C84" s="332">
        <v>0</v>
      </c>
      <c r="D84" s="383">
        <f>+'Exhibit B'!F97</f>
        <v>0</v>
      </c>
      <c r="E84" s="384">
        <v>0</v>
      </c>
      <c r="F84" s="385">
        <f t="shared" si="0"/>
        <v>0</v>
      </c>
      <c r="G84" s="383">
        <f t="shared" si="1"/>
        <v>0</v>
      </c>
      <c r="J84" s="146"/>
      <c r="K84" s="17"/>
      <c r="L84" s="17"/>
      <c r="M84" s="17"/>
      <c r="N84" s="17"/>
      <c r="O84" s="17"/>
      <c r="P84" s="146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O84" s="17"/>
    </row>
    <row r="85" spans="1:41" s="16" customFormat="1" ht="13.7" customHeight="1" x14ac:dyDescent="0.2">
      <c r="A85" s="382">
        <f>IF('Exhibit B'!A98=0," ",'Exhibit B'!A98)</f>
        <v>90.26</v>
      </c>
      <c r="B85" s="392" t="str">
        <f>+'Exhibit B'!B98</f>
        <v>Other Clinic 26</v>
      </c>
      <c r="C85" s="332">
        <v>0</v>
      </c>
      <c r="D85" s="383">
        <f>+'Exhibit B'!F98</f>
        <v>0</v>
      </c>
      <c r="E85" s="384">
        <v>0</v>
      </c>
      <c r="F85" s="385">
        <f t="shared" si="0"/>
        <v>0</v>
      </c>
      <c r="G85" s="383">
        <f t="shared" si="1"/>
        <v>0</v>
      </c>
      <c r="J85" s="146"/>
      <c r="K85" s="17"/>
      <c r="L85" s="17"/>
      <c r="M85" s="17"/>
      <c r="N85" s="17"/>
      <c r="O85" s="17"/>
      <c r="P85" s="146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O85" s="17"/>
    </row>
    <row r="86" spans="1:41" s="16" customFormat="1" ht="13.7" customHeight="1" x14ac:dyDescent="0.2">
      <c r="A86" s="382">
        <f>IF('Exhibit B'!A99=0," ",'Exhibit B'!A99)</f>
        <v>90.27</v>
      </c>
      <c r="B86" s="392" t="str">
        <f>+'Exhibit B'!B99</f>
        <v>Other Clinic 27</v>
      </c>
      <c r="C86" s="332">
        <v>0</v>
      </c>
      <c r="D86" s="383">
        <f>+'Exhibit B'!F99</f>
        <v>0</v>
      </c>
      <c r="E86" s="384">
        <v>0</v>
      </c>
      <c r="F86" s="385">
        <f t="shared" si="0"/>
        <v>0</v>
      </c>
      <c r="G86" s="383">
        <f t="shared" si="1"/>
        <v>0</v>
      </c>
      <c r="J86" s="146"/>
      <c r="K86" s="17"/>
      <c r="L86" s="17"/>
      <c r="M86" s="17"/>
      <c r="N86" s="17"/>
      <c r="O86" s="17"/>
      <c r="P86" s="146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O86" s="17"/>
    </row>
    <row r="87" spans="1:41" s="16" customFormat="1" ht="13.7" customHeight="1" x14ac:dyDescent="0.2">
      <c r="A87" s="382">
        <f>IF('Exhibit B'!A100=0," ",'Exhibit B'!A100)</f>
        <v>90.28</v>
      </c>
      <c r="B87" s="392" t="str">
        <f>+'Exhibit B'!B100</f>
        <v>Other Clinic 28</v>
      </c>
      <c r="C87" s="332">
        <v>0</v>
      </c>
      <c r="D87" s="383">
        <f>+'Exhibit B'!F100</f>
        <v>0</v>
      </c>
      <c r="E87" s="384">
        <v>0</v>
      </c>
      <c r="F87" s="385">
        <f t="shared" si="0"/>
        <v>0</v>
      </c>
      <c r="G87" s="383">
        <f t="shared" si="1"/>
        <v>0</v>
      </c>
      <c r="J87" s="146"/>
      <c r="K87" s="17"/>
      <c r="L87" s="17"/>
      <c r="M87" s="17"/>
      <c r="N87" s="17"/>
      <c r="O87" s="17"/>
      <c r="P87" s="146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O87" s="17"/>
    </row>
    <row r="88" spans="1:41" s="16" customFormat="1" ht="13.7" customHeight="1" x14ac:dyDescent="0.2">
      <c r="A88" s="382">
        <f>IF('Exhibit B'!A101=0," ",'Exhibit B'!A101)</f>
        <v>90.29</v>
      </c>
      <c r="B88" s="392" t="str">
        <f>+'Exhibit B'!B101</f>
        <v>Other Clinic 29</v>
      </c>
      <c r="C88" s="332">
        <v>0</v>
      </c>
      <c r="D88" s="383">
        <f>+'Exhibit B'!F101</f>
        <v>0</v>
      </c>
      <c r="E88" s="384">
        <v>0</v>
      </c>
      <c r="F88" s="385">
        <f t="shared" si="0"/>
        <v>0</v>
      </c>
      <c r="G88" s="383">
        <f t="shared" si="1"/>
        <v>0</v>
      </c>
      <c r="J88" s="146"/>
      <c r="K88" s="17"/>
      <c r="L88" s="17"/>
      <c r="M88" s="17"/>
      <c r="N88" s="17"/>
      <c r="O88" s="17"/>
      <c r="P88" s="146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O88" s="17"/>
    </row>
    <row r="89" spans="1:41" s="16" customFormat="1" ht="13.7" customHeight="1" x14ac:dyDescent="0.2">
      <c r="A89" s="382">
        <f>IF('Exhibit B'!A102=0," ",'Exhibit B'!A102)</f>
        <v>90.3</v>
      </c>
      <c r="B89" s="392" t="str">
        <f>+'Exhibit B'!B102</f>
        <v>Other Clinic 30</v>
      </c>
      <c r="C89" s="332">
        <v>0</v>
      </c>
      <c r="D89" s="383">
        <f>+'Exhibit B'!F102</f>
        <v>0</v>
      </c>
      <c r="E89" s="384">
        <v>0</v>
      </c>
      <c r="F89" s="385">
        <f t="shared" si="0"/>
        <v>0</v>
      </c>
      <c r="G89" s="383">
        <f t="shared" si="1"/>
        <v>0</v>
      </c>
      <c r="J89" s="146"/>
      <c r="K89" s="17"/>
      <c r="L89" s="17"/>
      <c r="M89" s="17"/>
      <c r="N89" s="17"/>
      <c r="O89" s="17"/>
      <c r="P89" s="146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O89" s="17"/>
    </row>
    <row r="90" spans="1:41" s="16" customFormat="1" ht="13.7" customHeight="1" x14ac:dyDescent="0.2">
      <c r="A90" s="382">
        <f>IF('Exhibit B'!A103=0," ",'Exhibit B'!A103)</f>
        <v>90.31</v>
      </c>
      <c r="B90" s="392" t="str">
        <f>+'Exhibit B'!B103</f>
        <v>Other Clinic 31</v>
      </c>
      <c r="C90" s="332">
        <v>0</v>
      </c>
      <c r="D90" s="383">
        <f>+'Exhibit B'!F103</f>
        <v>0</v>
      </c>
      <c r="E90" s="384">
        <v>0</v>
      </c>
      <c r="F90" s="385">
        <f t="shared" si="0"/>
        <v>0</v>
      </c>
      <c r="G90" s="383">
        <f t="shared" si="1"/>
        <v>0</v>
      </c>
      <c r="J90" s="146"/>
      <c r="K90" s="17"/>
      <c r="L90" s="17"/>
      <c r="M90" s="17"/>
      <c r="N90" s="17"/>
      <c r="O90" s="17"/>
      <c r="P90" s="146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O90" s="17"/>
    </row>
    <row r="91" spans="1:41" s="16" customFormat="1" ht="13.7" customHeight="1" x14ac:dyDescent="0.2">
      <c r="A91" s="382">
        <f>IF('Exhibit B'!A104=0," ",'Exhibit B'!A104)</f>
        <v>90.32</v>
      </c>
      <c r="B91" s="392" t="str">
        <f>+'Exhibit B'!B104</f>
        <v>Other Clinic 32</v>
      </c>
      <c r="C91" s="332">
        <v>0</v>
      </c>
      <c r="D91" s="383">
        <f>+'Exhibit B'!F104</f>
        <v>0</v>
      </c>
      <c r="E91" s="384">
        <v>0</v>
      </c>
      <c r="F91" s="385">
        <f t="shared" ref="F91:F98" si="2">IF(C91=0,0,C91/D91)</f>
        <v>0</v>
      </c>
      <c r="G91" s="383">
        <f t="shared" ref="G91:G98" si="3">E91*F91</f>
        <v>0</v>
      </c>
      <c r="J91" s="146"/>
      <c r="K91" s="17"/>
      <c r="L91" s="17"/>
      <c r="M91" s="17"/>
      <c r="N91" s="17"/>
      <c r="O91" s="17"/>
      <c r="P91" s="146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O91" s="17"/>
    </row>
    <row r="92" spans="1:41" s="16" customFormat="1" ht="13.7" customHeight="1" x14ac:dyDescent="0.2">
      <c r="A92" s="382">
        <f>IF('Exhibit B'!A105=0," ",'Exhibit B'!A105)</f>
        <v>90.33</v>
      </c>
      <c r="B92" s="392" t="str">
        <f>+'Exhibit B'!B105</f>
        <v>Other Clinic 33</v>
      </c>
      <c r="C92" s="332">
        <v>0</v>
      </c>
      <c r="D92" s="383">
        <f>+'Exhibit B'!F105</f>
        <v>0</v>
      </c>
      <c r="E92" s="384">
        <v>0</v>
      </c>
      <c r="F92" s="385">
        <f t="shared" si="2"/>
        <v>0</v>
      </c>
      <c r="G92" s="383">
        <f t="shared" si="3"/>
        <v>0</v>
      </c>
      <c r="J92" s="146"/>
      <c r="K92" s="17"/>
      <c r="L92" s="17"/>
      <c r="M92" s="17"/>
      <c r="N92" s="17"/>
      <c r="O92" s="17"/>
      <c r="P92" s="146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O92" s="17"/>
    </row>
    <row r="93" spans="1:41" s="16" customFormat="1" ht="13.7" customHeight="1" x14ac:dyDescent="0.2">
      <c r="A93" s="382">
        <f>IF('Exhibit B'!A106=0," ",'Exhibit B'!A106)</f>
        <v>90.34</v>
      </c>
      <c r="B93" s="392" t="str">
        <f>+'Exhibit B'!B106</f>
        <v>Other Clinic 34</v>
      </c>
      <c r="C93" s="332">
        <v>0</v>
      </c>
      <c r="D93" s="383">
        <f>+'Exhibit B'!F106</f>
        <v>0</v>
      </c>
      <c r="E93" s="384">
        <v>0</v>
      </c>
      <c r="F93" s="385">
        <f t="shared" si="2"/>
        <v>0</v>
      </c>
      <c r="G93" s="383">
        <f t="shared" si="3"/>
        <v>0</v>
      </c>
      <c r="J93" s="146"/>
      <c r="K93" s="17"/>
      <c r="L93" s="17"/>
      <c r="M93" s="17"/>
      <c r="N93" s="17"/>
      <c r="O93" s="17"/>
      <c r="P93" s="146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O93" s="17"/>
    </row>
    <row r="94" spans="1:41" s="16" customFormat="1" ht="13.7" customHeight="1" x14ac:dyDescent="0.2">
      <c r="A94" s="382">
        <f>IF('Exhibit B'!A107=0," ",'Exhibit B'!A107)</f>
        <v>90.35</v>
      </c>
      <c r="B94" s="392" t="str">
        <f>+'Exhibit B'!B107</f>
        <v>Other Clinic 35</v>
      </c>
      <c r="C94" s="332">
        <v>0</v>
      </c>
      <c r="D94" s="383">
        <f>+'Exhibit B'!F107</f>
        <v>0</v>
      </c>
      <c r="E94" s="384">
        <v>0</v>
      </c>
      <c r="F94" s="385">
        <f t="shared" si="2"/>
        <v>0</v>
      </c>
      <c r="G94" s="383">
        <f t="shared" si="3"/>
        <v>0</v>
      </c>
      <c r="J94" s="146"/>
      <c r="K94" s="17"/>
      <c r="L94" s="17"/>
      <c r="M94" s="17"/>
      <c r="N94" s="17"/>
      <c r="O94" s="17"/>
      <c r="P94" s="146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O94" s="17"/>
    </row>
    <row r="95" spans="1:41" s="16" customFormat="1" ht="13.7" customHeight="1" x14ac:dyDescent="0.2">
      <c r="A95" s="382">
        <f>IF('Exhibit B'!A108=0," ",'Exhibit B'!A108)</f>
        <v>91</v>
      </c>
      <c r="B95" s="392" t="str">
        <f>+'Exhibit B'!B108</f>
        <v>Emergency Room</v>
      </c>
      <c r="C95" s="332">
        <v>0</v>
      </c>
      <c r="D95" s="383">
        <f>+'Exhibit B'!F108</f>
        <v>0</v>
      </c>
      <c r="E95" s="384">
        <v>0</v>
      </c>
      <c r="F95" s="385">
        <f t="shared" si="2"/>
        <v>0</v>
      </c>
      <c r="G95" s="383">
        <f t="shared" si="3"/>
        <v>0</v>
      </c>
      <c r="J95" s="146"/>
      <c r="K95" s="17"/>
      <c r="L95" s="17"/>
      <c r="M95" s="17"/>
      <c r="N95" s="17"/>
      <c r="O95" s="17"/>
      <c r="P95" s="146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O95" s="17"/>
    </row>
    <row r="96" spans="1:41" s="16" customFormat="1" ht="13.7" customHeight="1" x14ac:dyDescent="0.2">
      <c r="A96" s="382">
        <f>IF('Exhibit B'!A109=0," ",'Exhibit B'!A109)</f>
        <v>92</v>
      </c>
      <c r="B96" s="392" t="str">
        <f>+'Exhibit B'!B109</f>
        <v>Observation Beds</v>
      </c>
      <c r="C96" s="332">
        <v>0</v>
      </c>
      <c r="D96" s="383">
        <f>+'Exhibit B'!F109</f>
        <v>0</v>
      </c>
      <c r="E96" s="384">
        <v>0</v>
      </c>
      <c r="F96" s="385">
        <f t="shared" si="2"/>
        <v>0</v>
      </c>
      <c r="G96" s="383">
        <f t="shared" si="3"/>
        <v>0</v>
      </c>
      <c r="J96" s="146"/>
      <c r="K96" s="17"/>
      <c r="L96" s="17"/>
      <c r="M96" s="17"/>
      <c r="N96" s="17"/>
      <c r="O96" s="17"/>
      <c r="P96" s="146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O96" s="17"/>
    </row>
    <row r="97" spans="1:41" s="16" customFormat="1" ht="13.7" customHeight="1" x14ac:dyDescent="0.2">
      <c r="A97" s="382">
        <f>IF('Exhibit B'!A110=0," ",'Exhibit B'!A110)</f>
        <v>93</v>
      </c>
      <c r="B97" s="392" t="str">
        <f>+'Exhibit B'!B110</f>
        <v>Family Practice</v>
      </c>
      <c r="C97" s="332">
        <v>0</v>
      </c>
      <c r="D97" s="383">
        <f>+'Exhibit B'!F110</f>
        <v>0</v>
      </c>
      <c r="E97" s="384">
        <v>0</v>
      </c>
      <c r="F97" s="385">
        <f t="shared" si="2"/>
        <v>0</v>
      </c>
      <c r="G97" s="383">
        <f t="shared" si="3"/>
        <v>0</v>
      </c>
      <c r="J97" s="146"/>
      <c r="K97" s="17"/>
      <c r="L97" s="17"/>
      <c r="M97" s="17"/>
      <c r="N97" s="17"/>
      <c r="O97" s="17"/>
      <c r="P97" s="146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O97" s="17"/>
    </row>
    <row r="98" spans="1:41" s="16" customFormat="1" ht="13.7" customHeight="1" x14ac:dyDescent="0.2">
      <c r="A98" s="386">
        <f>IF('Exhibit B'!A111=0," ",'Exhibit B'!A111)</f>
        <v>94</v>
      </c>
      <c r="B98" s="393" t="str">
        <f>+'Exhibit B'!B111</f>
        <v>Home Program Dialysis</v>
      </c>
      <c r="C98" s="335">
        <v>0</v>
      </c>
      <c r="D98" s="387">
        <f>+'Exhibit B'!F111</f>
        <v>0</v>
      </c>
      <c r="E98" s="388">
        <v>0</v>
      </c>
      <c r="F98" s="389">
        <f t="shared" si="2"/>
        <v>0</v>
      </c>
      <c r="G98" s="387">
        <f t="shared" si="3"/>
        <v>0</v>
      </c>
      <c r="J98" s="146"/>
      <c r="K98" s="17"/>
      <c r="L98" s="17"/>
      <c r="M98" s="17"/>
      <c r="N98" s="17"/>
      <c r="O98" s="17"/>
      <c r="P98" s="146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O98" s="17"/>
    </row>
    <row r="99" spans="1:41" s="16" customFormat="1" ht="6" customHeight="1" x14ac:dyDescent="0.2">
      <c r="A99" s="23" t="str">
        <f>IF(+'Exhibit B'!A124="","",'Exhibit B'!A124)</f>
        <v/>
      </c>
      <c r="B99" s="43"/>
      <c r="C99" s="43"/>
      <c r="D99" s="43"/>
      <c r="E99" s="43"/>
      <c r="F99" s="19"/>
      <c r="G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O99" s="17"/>
    </row>
    <row r="100" spans="1:41" s="16" customFormat="1" ht="12.75" customHeight="1" thickBot="1" x14ac:dyDescent="0.25">
      <c r="B100" s="347" t="s">
        <v>161</v>
      </c>
      <c r="C100" s="249">
        <f>SUM(C20:C98)</f>
        <v>0</v>
      </c>
      <c r="D100" s="249">
        <f>SUM(D20:D98)</f>
        <v>0</v>
      </c>
      <c r="E100" s="249">
        <f>SUM(E20:E98)</f>
        <v>0</v>
      </c>
      <c r="F100" s="17"/>
      <c r="G100" s="249">
        <f>SUM(G20:G98)</f>
        <v>0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O100" s="17"/>
    </row>
    <row r="101" spans="1:41" s="16" customFormat="1" ht="14.25" customHeight="1" thickTop="1" x14ac:dyDescent="0.2">
      <c r="B101" s="43"/>
      <c r="C101" s="395"/>
      <c r="D101" s="396" t="s">
        <v>331</v>
      </c>
      <c r="E101" s="312">
        <v>0</v>
      </c>
      <c r="F101" s="17"/>
      <c r="G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O101" s="17"/>
    </row>
    <row r="102" spans="1:41" s="16" customFormat="1" ht="14.25" customHeight="1" x14ac:dyDescent="0.2">
      <c r="B102" s="43"/>
      <c r="C102" s="397"/>
      <c r="D102" s="396" t="s">
        <v>332</v>
      </c>
      <c r="E102" s="384">
        <v>0</v>
      </c>
      <c r="F102" s="17"/>
      <c r="G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L102" s="17"/>
    </row>
    <row r="103" spans="1:41" s="16" customFormat="1" ht="15.75" customHeight="1" x14ac:dyDescent="0.2">
      <c r="A103" s="3"/>
      <c r="B103" s="43"/>
      <c r="C103" s="398"/>
      <c r="D103" s="399" t="s">
        <v>355</v>
      </c>
      <c r="E103" s="387">
        <f>+'Exhibit L'!F81</f>
        <v>0</v>
      </c>
      <c r="F103" s="17"/>
      <c r="G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L103" s="17"/>
    </row>
    <row r="104" spans="1:41" s="16" customFormat="1" ht="16.5" customHeight="1" thickBot="1" x14ac:dyDescent="0.25">
      <c r="B104" s="43"/>
      <c r="C104" s="52"/>
      <c r="D104" s="53" t="s">
        <v>333</v>
      </c>
      <c r="E104" s="394">
        <f>SUM(E100:E103)</f>
        <v>0</v>
      </c>
      <c r="F104" s="17"/>
      <c r="G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L104" s="17"/>
    </row>
    <row r="105" spans="1:41" s="16" customFormat="1" ht="6" customHeight="1" thickTop="1" x14ac:dyDescent="0.2">
      <c r="B105" s="43"/>
      <c r="C105" s="43"/>
      <c r="D105" s="43"/>
      <c r="E105" s="43"/>
      <c r="F105" s="17"/>
      <c r="G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O105" s="17"/>
    </row>
    <row r="106" spans="1:41" s="16" customFormat="1" ht="15" customHeight="1" x14ac:dyDescent="0.2">
      <c r="B106" s="44"/>
      <c r="C106" s="54"/>
      <c r="D106" s="54"/>
      <c r="E106" s="44"/>
      <c r="F106" s="17"/>
      <c r="G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O106" s="17"/>
    </row>
    <row r="107" spans="1:41" x14ac:dyDescent="0.2">
      <c r="B107" s="42"/>
      <c r="C107" s="43"/>
      <c r="D107" s="43"/>
      <c r="E107" s="43"/>
      <c r="F107" s="17"/>
      <c r="G107" s="17"/>
    </row>
    <row r="108" spans="1:41" x14ac:dyDescent="0.2">
      <c r="B108" s="44"/>
      <c r="C108" s="44"/>
      <c r="D108" s="44"/>
      <c r="E108" s="44"/>
      <c r="F108" s="44"/>
      <c r="G108" s="17"/>
    </row>
    <row r="109" spans="1:41" x14ac:dyDescent="0.2">
      <c r="B109" s="44"/>
      <c r="C109" s="44"/>
      <c r="D109" s="44"/>
      <c r="E109" s="44"/>
      <c r="F109" s="44"/>
    </row>
    <row r="110" spans="1:41" x14ac:dyDescent="0.2">
      <c r="B110" s="43"/>
      <c r="C110" s="43"/>
      <c r="D110" s="43"/>
      <c r="E110" s="43"/>
      <c r="F110" s="43"/>
      <c r="G110" s="17"/>
      <c r="H110" s="17"/>
    </row>
    <row r="111" spans="1:41" x14ac:dyDescent="0.2">
      <c r="B111" s="44"/>
      <c r="C111" s="44"/>
      <c r="D111" s="44"/>
      <c r="E111" s="44"/>
      <c r="F111" s="44"/>
    </row>
    <row r="218" spans="2:9" x14ac:dyDescent="0.2">
      <c r="B218" s="17"/>
      <c r="C218" s="17"/>
      <c r="D218" s="17"/>
      <c r="E218" s="17"/>
      <c r="F218" s="17"/>
      <c r="G218" s="17"/>
      <c r="H218" s="17"/>
      <c r="I218" s="17"/>
    </row>
  </sheetData>
  <mergeCells count="2">
    <mergeCell ref="F14:G14"/>
    <mergeCell ref="B10:G10"/>
  </mergeCells>
  <phoneticPr fontId="0" type="noConversion"/>
  <printOptions horizontalCentered="1"/>
  <pageMargins left="0.25" right="0.25" top="0.75" bottom="0.75" header="0.3" footer="0.3"/>
  <pageSetup scale="78" fitToHeight="2" orientation="portrait" r:id="rId1"/>
  <headerFooter alignWithMargins="0">
    <oddFooter>&amp;L&amp;F, &amp;A&amp;CPage &amp;P of &amp;N&amp;R&amp;D</oddFooter>
  </headerFooter>
  <rowBreaks count="2" manualBreakCount="2">
    <brk id="55" max="16383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800"/>
  <sheetViews>
    <sheetView showGridLines="0" workbookViewId="0">
      <selection activeCell="C18" sqref="C18"/>
    </sheetView>
  </sheetViews>
  <sheetFormatPr defaultRowHeight="12.75" x14ac:dyDescent="0.2"/>
  <cols>
    <col min="1" max="1" width="6.140625" customWidth="1"/>
    <col min="2" max="2" width="32" customWidth="1"/>
    <col min="3" max="3" width="20" customWidth="1"/>
    <col min="4" max="4" width="12.7109375" bestFit="1" customWidth="1"/>
    <col min="5" max="5" width="12.140625" bestFit="1" customWidth="1"/>
    <col min="6" max="6" width="12.28515625" bestFit="1" customWidth="1"/>
    <col min="7" max="7" width="11.140625" bestFit="1" customWidth="1"/>
    <col min="8" max="8" width="13.5703125" bestFit="1" customWidth="1"/>
  </cols>
  <sheetData>
    <row r="1" spans="1:40" s="254" customFormat="1" x14ac:dyDescent="0.2"/>
    <row r="2" spans="1:40" ht="15" x14ac:dyDescent="0.25">
      <c r="A2" s="214"/>
      <c r="B2" s="244" t="s">
        <v>314</v>
      </c>
      <c r="C2" s="214"/>
      <c r="D2" s="214"/>
      <c r="E2" s="214"/>
      <c r="F2" s="214"/>
      <c r="G2" s="214"/>
      <c r="H2" s="242" t="s">
        <v>327</v>
      </c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</row>
    <row r="3" spans="1:40" x14ac:dyDescent="0.2">
      <c r="A3" s="225"/>
      <c r="C3" s="221"/>
      <c r="D3" s="243"/>
      <c r="E3" s="240"/>
      <c r="F3" s="220"/>
      <c r="G3" s="223"/>
      <c r="H3" s="225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4"/>
      <c r="AM3" s="224"/>
      <c r="AN3" s="224"/>
    </row>
    <row r="4" spans="1:40" x14ac:dyDescent="0.2">
      <c r="A4" s="225"/>
      <c r="B4" s="220"/>
      <c r="C4" s="220"/>
      <c r="D4" s="241"/>
      <c r="E4" s="240"/>
      <c r="F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4"/>
      <c r="AM4" s="224"/>
      <c r="AN4" s="224"/>
    </row>
    <row r="5" spans="1:40" x14ac:dyDescent="0.2">
      <c r="A5" s="225"/>
      <c r="B5" s="222" t="s">
        <v>138</v>
      </c>
      <c r="C5" s="199" t="str">
        <f>IF('Data Entry'!$B$2="","",+'Data Entry'!$B$2)</f>
        <v/>
      </c>
      <c r="D5" s="225"/>
      <c r="E5" s="225"/>
      <c r="F5" s="225"/>
      <c r="G5" s="225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4"/>
      <c r="AM5" s="224"/>
      <c r="AN5" s="224"/>
    </row>
    <row r="6" spans="1:40" x14ac:dyDescent="0.2">
      <c r="A6" s="225"/>
      <c r="B6" s="222" t="s">
        <v>139</v>
      </c>
      <c r="C6" s="252" t="str">
        <f>IF('Data Entry'!$B$3="","",+'Data Entry'!$B$3)</f>
        <v/>
      </c>
      <c r="D6" s="225"/>
      <c r="E6" s="225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4"/>
      <c r="AK6" s="224"/>
      <c r="AL6" s="224"/>
    </row>
    <row r="7" spans="1:40" x14ac:dyDescent="0.2">
      <c r="A7" s="225"/>
      <c r="B7" s="222" t="s">
        <v>326</v>
      </c>
      <c r="C7" s="184" t="str">
        <f>IF('Data Entry'!$B$4="","",+'Data Entry'!$B$4)</f>
        <v/>
      </c>
      <c r="D7" s="245" t="s">
        <v>330</v>
      </c>
      <c r="E7" s="184" t="str">
        <f>IF('Data Entry'!$B$5="","",+'Data Entry'!$B$5)</f>
        <v/>
      </c>
      <c r="G7" s="51" t="s">
        <v>490</v>
      </c>
      <c r="H7" s="193" t="str">
        <f>IF('Data Entry'!$B$8="--select--","",'Data Entry'!$B$8)</f>
        <v/>
      </c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4"/>
      <c r="AK7" s="224"/>
      <c r="AL7" s="224"/>
    </row>
    <row r="8" spans="1:40" ht="13.5" thickBot="1" x14ac:dyDescent="0.25">
      <c r="A8" s="231"/>
      <c r="B8" s="231"/>
      <c r="C8" s="231"/>
      <c r="D8" s="231"/>
      <c r="E8" s="231"/>
      <c r="F8" s="231"/>
      <c r="G8" s="231"/>
      <c r="H8" s="231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4"/>
      <c r="AM8" s="224"/>
      <c r="AN8" s="224"/>
    </row>
    <row r="9" spans="1:40" x14ac:dyDescent="0.2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4"/>
      <c r="AM9" s="224"/>
      <c r="AN9" s="224"/>
    </row>
    <row r="10" spans="1:40" s="254" customFormat="1" x14ac:dyDescent="0.2">
      <c r="A10" s="258"/>
      <c r="B10" s="599" t="s">
        <v>587</v>
      </c>
      <c r="C10" s="599"/>
      <c r="D10" s="599"/>
      <c r="E10" s="599"/>
      <c r="F10" s="599"/>
      <c r="G10" s="599"/>
      <c r="H10" s="599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63"/>
      <c r="AM10" s="263"/>
      <c r="AN10" s="263"/>
    </row>
    <row r="11" spans="1:40" s="254" customFormat="1" x14ac:dyDescent="0.2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63"/>
      <c r="AM11" s="263"/>
      <c r="AN11" s="263"/>
    </row>
    <row r="12" spans="1:40" x14ac:dyDescent="0.2">
      <c r="A12" s="225"/>
      <c r="B12" s="260" t="s">
        <v>468</v>
      </c>
      <c r="C12" s="220" t="s">
        <v>518</v>
      </c>
      <c r="D12" s="222"/>
      <c r="E12" s="220"/>
      <c r="F12" s="220"/>
      <c r="G12" s="223"/>
      <c r="H12" s="22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</row>
    <row r="13" spans="1:40" x14ac:dyDescent="0.2">
      <c r="A13" s="225"/>
      <c r="B13" s="220"/>
      <c r="C13" s="220"/>
      <c r="D13" s="220"/>
      <c r="E13" s="220"/>
      <c r="F13" s="220"/>
      <c r="G13" s="220"/>
      <c r="H13" s="22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</row>
    <row r="14" spans="1:40" x14ac:dyDescent="0.2">
      <c r="A14" s="225"/>
      <c r="B14" s="222"/>
      <c r="C14" s="368" t="s">
        <v>315</v>
      </c>
      <c r="D14" s="368" t="s">
        <v>394</v>
      </c>
      <c r="E14" s="368" t="s">
        <v>496</v>
      </c>
      <c r="F14" s="368"/>
      <c r="G14" s="368" t="s">
        <v>293</v>
      </c>
      <c r="H14" s="364" t="s">
        <v>171</v>
      </c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</row>
    <row r="15" spans="1:40" x14ac:dyDescent="0.2">
      <c r="A15" s="225"/>
      <c r="B15" s="222"/>
      <c r="C15" s="369" t="s">
        <v>316</v>
      </c>
      <c r="D15" s="369" t="s">
        <v>296</v>
      </c>
      <c r="E15" s="369" t="s">
        <v>497</v>
      </c>
      <c r="F15" s="369" t="s">
        <v>498</v>
      </c>
      <c r="G15" s="369" t="s">
        <v>294</v>
      </c>
      <c r="H15" s="365" t="s">
        <v>296</v>
      </c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</row>
    <row r="16" spans="1:40" x14ac:dyDescent="0.2">
      <c r="A16" s="225"/>
      <c r="B16" s="222"/>
      <c r="C16" s="605" t="s">
        <v>531</v>
      </c>
      <c r="D16" s="605"/>
      <c r="E16" s="605"/>
      <c r="F16" s="605"/>
      <c r="G16" s="605"/>
      <c r="H16" s="400" t="s">
        <v>499</v>
      </c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</row>
    <row r="17" spans="1:40" ht="13.5" thickBot="1" x14ac:dyDescent="0.25">
      <c r="A17" s="238"/>
      <c r="B17" s="428" t="s">
        <v>406</v>
      </c>
      <c r="C17" s="426">
        <v>1</v>
      </c>
      <c r="D17" s="426">
        <v>2</v>
      </c>
      <c r="E17" s="426">
        <v>3</v>
      </c>
      <c r="F17" s="426">
        <v>4</v>
      </c>
      <c r="G17" s="426">
        <v>5</v>
      </c>
      <c r="H17" s="426">
        <v>6</v>
      </c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</row>
    <row r="18" spans="1:40" x14ac:dyDescent="0.2">
      <c r="A18" s="401">
        <f>IF(+'Exhibit B'!A18&lt;&gt;"",'Exhibit B'!A18,"")</f>
        <v>30</v>
      </c>
      <c r="B18" s="402" t="str">
        <f>'Exhibit B'!B18</f>
        <v>Adults &amp; Pediatrics</v>
      </c>
      <c r="C18" s="403">
        <v>0</v>
      </c>
      <c r="D18" s="403">
        <v>0</v>
      </c>
      <c r="E18" s="404">
        <v>0</v>
      </c>
      <c r="F18" s="403">
        <v>0</v>
      </c>
      <c r="G18" s="403">
        <v>0</v>
      </c>
      <c r="H18" s="405">
        <f>SUM(C18:F18)-G18</f>
        <v>0</v>
      </c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</row>
    <row r="19" spans="1:40" x14ac:dyDescent="0.2">
      <c r="A19" s="355">
        <f>IF(+'Exhibit B'!A19&lt;&gt;"",'Exhibit B'!A19,"")</f>
        <v>31</v>
      </c>
      <c r="B19" s="313" t="str">
        <f>'Exhibit B'!B19</f>
        <v>Intensive Care Unit</v>
      </c>
      <c r="C19" s="312">
        <v>0</v>
      </c>
      <c r="D19" s="312">
        <v>0</v>
      </c>
      <c r="E19" s="331">
        <v>0</v>
      </c>
      <c r="F19" s="312">
        <v>0</v>
      </c>
      <c r="G19" s="312">
        <v>0</v>
      </c>
      <c r="H19" s="406">
        <f t="shared" ref="H19:H31" si="0">SUM(C19:F19)-G19</f>
        <v>0</v>
      </c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</row>
    <row r="20" spans="1:40" x14ac:dyDescent="0.2">
      <c r="A20" s="355">
        <f>IF(+'Exhibit B'!A20&lt;&gt;"",'Exhibit B'!A20,"")</f>
        <v>31.01</v>
      </c>
      <c r="B20" s="313" t="str">
        <f>'Exhibit B'!B20</f>
        <v>Neonatal Intensive Care</v>
      </c>
      <c r="C20" s="312">
        <v>0</v>
      </c>
      <c r="D20" s="312">
        <v>0</v>
      </c>
      <c r="E20" s="331">
        <v>0</v>
      </c>
      <c r="F20" s="312">
        <v>0</v>
      </c>
      <c r="G20" s="312">
        <v>0</v>
      </c>
      <c r="H20" s="406">
        <f t="shared" si="0"/>
        <v>0</v>
      </c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</row>
    <row r="21" spans="1:40" x14ac:dyDescent="0.2">
      <c r="A21" s="355">
        <f>IF(+'Exhibit B'!A21&lt;&gt;"",'Exhibit B'!A21,"")</f>
        <v>32</v>
      </c>
      <c r="B21" s="313" t="str">
        <f>'Exhibit B'!B21</f>
        <v>Coronary Care Unit</v>
      </c>
      <c r="C21" s="312">
        <v>0</v>
      </c>
      <c r="D21" s="312">
        <v>0</v>
      </c>
      <c r="E21" s="331">
        <v>0</v>
      </c>
      <c r="F21" s="312">
        <v>0</v>
      </c>
      <c r="G21" s="312">
        <v>0</v>
      </c>
      <c r="H21" s="406">
        <f t="shared" si="0"/>
        <v>0</v>
      </c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</row>
    <row r="22" spans="1:40" x14ac:dyDescent="0.2">
      <c r="A22" s="355">
        <f>IF(+'Exhibit B'!A22&lt;&gt;"",'Exhibit B'!A22,"")</f>
        <v>33</v>
      </c>
      <c r="B22" s="313" t="str">
        <f>'Exhibit B'!B22</f>
        <v>Burn Intensive Care Unit</v>
      </c>
      <c r="C22" s="312">
        <v>0</v>
      </c>
      <c r="D22" s="312">
        <v>0</v>
      </c>
      <c r="E22" s="331">
        <v>0</v>
      </c>
      <c r="F22" s="312">
        <v>0</v>
      </c>
      <c r="G22" s="312">
        <v>0</v>
      </c>
      <c r="H22" s="406">
        <f t="shared" si="0"/>
        <v>0</v>
      </c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</row>
    <row r="23" spans="1:40" x14ac:dyDescent="0.2">
      <c r="A23" s="355">
        <f>IF(+'Exhibit B'!A23&lt;&gt;"",'Exhibit B'!A23,"")</f>
        <v>34</v>
      </c>
      <c r="B23" s="313" t="str">
        <f>'Exhibit B'!B23</f>
        <v>Surgical Intensive Care Unit</v>
      </c>
      <c r="C23" s="312">
        <v>0</v>
      </c>
      <c r="D23" s="312">
        <v>0</v>
      </c>
      <c r="E23" s="331">
        <v>0</v>
      </c>
      <c r="F23" s="312">
        <v>0</v>
      </c>
      <c r="G23" s="312">
        <v>0</v>
      </c>
      <c r="H23" s="406">
        <f t="shared" si="0"/>
        <v>0</v>
      </c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</row>
    <row r="24" spans="1:40" s="214" customFormat="1" x14ac:dyDescent="0.2">
      <c r="A24" s="355">
        <f>IF(+'Exhibit B'!A24&lt;&gt;"",'Exhibit B'!A24,"")</f>
        <v>40</v>
      </c>
      <c r="B24" s="313" t="str">
        <f>'Exhibit B'!B24</f>
        <v>Subprovider - IPF</v>
      </c>
      <c r="C24" s="312">
        <v>0</v>
      </c>
      <c r="D24" s="312">
        <v>0</v>
      </c>
      <c r="E24" s="331">
        <v>0</v>
      </c>
      <c r="F24" s="312">
        <v>0</v>
      </c>
      <c r="G24" s="312">
        <v>0</v>
      </c>
      <c r="H24" s="406">
        <f t="shared" si="0"/>
        <v>0</v>
      </c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</row>
    <row r="25" spans="1:40" s="214" customFormat="1" x14ac:dyDescent="0.2">
      <c r="A25" s="355">
        <f>IF(+'Exhibit B'!A25&lt;&gt;"",'Exhibit B'!A25,"")</f>
        <v>41</v>
      </c>
      <c r="B25" s="313" t="str">
        <f>'Exhibit B'!B25</f>
        <v>Subprovider - IRF</v>
      </c>
      <c r="C25" s="312">
        <v>0</v>
      </c>
      <c r="D25" s="312">
        <v>0</v>
      </c>
      <c r="E25" s="331">
        <v>0</v>
      </c>
      <c r="F25" s="312">
        <v>0</v>
      </c>
      <c r="G25" s="312">
        <v>0</v>
      </c>
      <c r="H25" s="406">
        <f t="shared" si="0"/>
        <v>0</v>
      </c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</row>
    <row r="26" spans="1:40" s="214" customFormat="1" x14ac:dyDescent="0.2">
      <c r="A26" s="355">
        <f>IF(+'Exhibit B'!A26&lt;&gt;"",'Exhibit B'!A26,"")</f>
        <v>42</v>
      </c>
      <c r="B26" s="313" t="str">
        <f>'Exhibit B'!B26</f>
        <v>Subprovider</v>
      </c>
      <c r="C26" s="312">
        <v>0</v>
      </c>
      <c r="D26" s="312">
        <v>0</v>
      </c>
      <c r="E26" s="331">
        <v>0</v>
      </c>
      <c r="F26" s="312">
        <v>0</v>
      </c>
      <c r="G26" s="312">
        <v>0</v>
      </c>
      <c r="H26" s="406">
        <f t="shared" si="0"/>
        <v>0</v>
      </c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</row>
    <row r="27" spans="1:40" x14ac:dyDescent="0.2">
      <c r="A27" s="355">
        <f>IF(+'Exhibit B'!A27&lt;&gt;"",'Exhibit B'!A27,"")</f>
        <v>43</v>
      </c>
      <c r="B27" s="313" t="str">
        <f>'Exhibit B'!B27</f>
        <v>Nursery</v>
      </c>
      <c r="C27" s="312">
        <v>0</v>
      </c>
      <c r="D27" s="312">
        <v>0</v>
      </c>
      <c r="E27" s="331">
        <v>0</v>
      </c>
      <c r="F27" s="312">
        <v>0</v>
      </c>
      <c r="G27" s="312">
        <v>0</v>
      </c>
      <c r="H27" s="406">
        <f t="shared" si="0"/>
        <v>0</v>
      </c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</row>
    <row r="28" spans="1:40" x14ac:dyDescent="0.2">
      <c r="A28" s="355">
        <f>IF(+'Exhibit B'!A28&lt;&gt;"",'Exhibit B'!A28,"")</f>
        <v>44</v>
      </c>
      <c r="B28" s="313" t="str">
        <f>'Exhibit B'!B28</f>
        <v>Skilled Nursing Facility</v>
      </c>
      <c r="C28" s="312">
        <v>0</v>
      </c>
      <c r="D28" s="312">
        <v>0</v>
      </c>
      <c r="E28" s="331">
        <v>0</v>
      </c>
      <c r="F28" s="312">
        <v>0</v>
      </c>
      <c r="G28" s="312">
        <v>0</v>
      </c>
      <c r="H28" s="406">
        <f t="shared" si="0"/>
        <v>0</v>
      </c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</row>
    <row r="29" spans="1:40" x14ac:dyDescent="0.2">
      <c r="A29" s="355">
        <f>IF(+'Exhibit B'!A29&lt;&gt;"",'Exhibit B'!A29,"")</f>
        <v>45</v>
      </c>
      <c r="B29" s="313" t="str">
        <f>'Exhibit B'!B29</f>
        <v>Nursing Facility</v>
      </c>
      <c r="C29" s="312">
        <v>0</v>
      </c>
      <c r="D29" s="312">
        <v>0</v>
      </c>
      <c r="E29" s="331">
        <v>0</v>
      </c>
      <c r="F29" s="312">
        <v>0</v>
      </c>
      <c r="G29" s="312">
        <v>0</v>
      </c>
      <c r="H29" s="406">
        <f t="shared" si="0"/>
        <v>0</v>
      </c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</row>
    <row r="30" spans="1:40" x14ac:dyDescent="0.2">
      <c r="A30" s="355">
        <f>IF(+'Exhibit B'!A30&lt;&gt;"",'Exhibit B'!A30,"")</f>
        <v>45.01</v>
      </c>
      <c r="B30" s="313" t="str">
        <f>'Exhibit B'!B30</f>
        <v>ICF/MR</v>
      </c>
      <c r="C30" s="312">
        <v>0</v>
      </c>
      <c r="D30" s="312">
        <v>0</v>
      </c>
      <c r="E30" s="331">
        <v>0</v>
      </c>
      <c r="F30" s="312">
        <v>0</v>
      </c>
      <c r="G30" s="312">
        <v>0</v>
      </c>
      <c r="H30" s="406">
        <f t="shared" si="0"/>
        <v>0</v>
      </c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</row>
    <row r="31" spans="1:40" x14ac:dyDescent="0.2">
      <c r="A31" s="356">
        <f>IF(+'Exhibit B'!A31&lt;&gt;"",'Exhibit B'!A31,"")</f>
        <v>46</v>
      </c>
      <c r="B31" s="319" t="str">
        <f>'Exhibit B'!B31</f>
        <v>Other Long Term Care</v>
      </c>
      <c r="C31" s="317">
        <v>0</v>
      </c>
      <c r="D31" s="317">
        <v>0</v>
      </c>
      <c r="E31" s="407">
        <v>0</v>
      </c>
      <c r="F31" s="317">
        <v>0</v>
      </c>
      <c r="G31" s="317">
        <v>0</v>
      </c>
      <c r="H31" s="408">
        <f t="shared" si="0"/>
        <v>0</v>
      </c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</row>
    <row r="32" spans="1:40" x14ac:dyDescent="0.2">
      <c r="A32" s="234"/>
      <c r="B32" s="217"/>
      <c r="C32" s="217"/>
      <c r="D32" s="217"/>
      <c r="E32" s="217"/>
      <c r="F32" s="234"/>
      <c r="G32" s="217"/>
      <c r="H32" s="217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</row>
    <row r="33" spans="1:40" ht="13.5" thickBot="1" x14ac:dyDescent="0.25">
      <c r="A33" s="234"/>
      <c r="B33" s="296" t="s">
        <v>532</v>
      </c>
      <c r="C33" s="250">
        <f>SUM(C18:C31)</f>
        <v>0</v>
      </c>
      <c r="D33" s="250">
        <f t="shared" ref="D33:H33" si="1">SUM(D18:D31)</f>
        <v>0</v>
      </c>
      <c r="E33" s="250">
        <f t="shared" si="1"/>
        <v>0</v>
      </c>
      <c r="F33" s="250">
        <f t="shared" si="1"/>
        <v>0</v>
      </c>
      <c r="G33" s="250">
        <f t="shared" si="1"/>
        <v>0</v>
      </c>
      <c r="H33" s="250">
        <f t="shared" si="1"/>
        <v>0</v>
      </c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</row>
    <row r="34" spans="1:40" ht="13.5" thickTop="1" x14ac:dyDescent="0.2">
      <c r="A34" s="234"/>
      <c r="B34" s="217"/>
      <c r="C34" s="217"/>
      <c r="D34" s="217"/>
      <c r="E34" s="217"/>
      <c r="F34" s="217"/>
      <c r="G34" s="217"/>
      <c r="H34" s="217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</row>
    <row r="35" spans="1:40" x14ac:dyDescent="0.2">
      <c r="A35" s="246"/>
      <c r="B35" s="222"/>
      <c r="C35" s="226"/>
      <c r="D35" s="220"/>
      <c r="E35" s="220"/>
      <c r="F35" s="220"/>
      <c r="G35" s="220"/>
      <c r="H35" s="22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</row>
    <row r="36" spans="1:40" x14ac:dyDescent="0.2">
      <c r="A36" s="246"/>
      <c r="B36" s="222"/>
      <c r="C36" s="217"/>
      <c r="D36" s="235"/>
      <c r="E36" s="235"/>
      <c r="F36" s="235"/>
      <c r="G36" s="235"/>
      <c r="H36" s="23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</row>
    <row r="37" spans="1:40" x14ac:dyDescent="0.2">
      <c r="A37" s="246"/>
      <c r="B37" s="222"/>
      <c r="C37" s="368"/>
      <c r="D37" s="368"/>
      <c r="E37" s="364"/>
      <c r="F37" s="377" t="s">
        <v>317</v>
      </c>
      <c r="G37" s="237"/>
      <c r="H37" s="236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</row>
    <row r="38" spans="1:40" x14ac:dyDescent="0.2">
      <c r="A38" s="246"/>
      <c r="B38" s="222"/>
      <c r="C38" s="409" t="s">
        <v>167</v>
      </c>
      <c r="D38" s="409" t="s">
        <v>303</v>
      </c>
      <c r="E38" s="365"/>
      <c r="F38" s="409" t="s">
        <v>318</v>
      </c>
      <c r="G38" s="237"/>
      <c r="H38" s="23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</row>
    <row r="39" spans="1:40" x14ac:dyDescent="0.2">
      <c r="A39" s="246"/>
      <c r="B39" s="222"/>
      <c r="C39" s="369" t="s">
        <v>299</v>
      </c>
      <c r="D39" s="369" t="s">
        <v>299</v>
      </c>
      <c r="E39" s="365" t="s">
        <v>300</v>
      </c>
      <c r="F39" s="369" t="s">
        <v>296</v>
      </c>
      <c r="G39" s="239"/>
      <c r="H39" s="236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</row>
    <row r="40" spans="1:40" x14ac:dyDescent="0.2">
      <c r="A40" s="246"/>
      <c r="B40" s="222"/>
      <c r="C40" s="369" t="s">
        <v>164</v>
      </c>
      <c r="D40" s="369" t="s">
        <v>164</v>
      </c>
      <c r="E40" s="375" t="s">
        <v>500</v>
      </c>
      <c r="F40" s="410" t="s">
        <v>501</v>
      </c>
      <c r="G40" s="239"/>
      <c r="H40" s="236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</row>
    <row r="41" spans="1:40" ht="13.5" thickBot="1" x14ac:dyDescent="0.25">
      <c r="A41" s="247"/>
      <c r="B41" s="428" t="s">
        <v>406</v>
      </c>
      <c r="C41" s="426">
        <v>7</v>
      </c>
      <c r="D41" s="426">
        <v>8</v>
      </c>
      <c r="E41" s="426">
        <v>9</v>
      </c>
      <c r="F41" s="426">
        <v>10</v>
      </c>
      <c r="G41" s="239"/>
      <c r="H41" s="236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</row>
    <row r="42" spans="1:40" x14ac:dyDescent="0.2">
      <c r="A42" s="401">
        <f>IF('Exhibit B'!A18&lt;&gt;"",'Exhibit B'!A18,"")</f>
        <v>30</v>
      </c>
      <c r="B42" s="402" t="str">
        <f>+'Exhibit B'!B18</f>
        <v>Adults &amp; Pediatrics</v>
      </c>
      <c r="C42" s="402">
        <f>VLOOKUP(A42,'Exhibit C'!$A$44:$C$57,3,FALSE)</f>
        <v>0</v>
      </c>
      <c r="D42" s="405">
        <f>VLOOKUP(A42,'Exhibit C'!$A$44:$D$57,4,FALSE)</f>
        <v>0</v>
      </c>
      <c r="E42" s="401">
        <f>IF(H18=0,0,H18/C42)</f>
        <v>0</v>
      </c>
      <c r="F42" s="402">
        <f>D42*E42</f>
        <v>0</v>
      </c>
      <c r="G42" s="239"/>
      <c r="H42" s="236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</row>
    <row r="43" spans="1:40" x14ac:dyDescent="0.2">
      <c r="A43" s="355">
        <f>IF('Exhibit B'!A19&lt;&gt;"",'Exhibit B'!A19,"")</f>
        <v>31</v>
      </c>
      <c r="B43" s="313" t="str">
        <f>+'Exhibit B'!B19</f>
        <v>Intensive Care Unit</v>
      </c>
      <c r="C43" s="313">
        <f>VLOOKUP(A43,'Exhibit C'!$A$44:$C$57,3,FALSE)</f>
        <v>0</v>
      </c>
      <c r="D43" s="406">
        <f>VLOOKUP(A43,'Exhibit C'!$A$44:$D$57,4,FALSE)</f>
        <v>0</v>
      </c>
      <c r="E43" s="355">
        <f t="shared" ref="E43:E55" si="2">IF(H19=0,0,H19/C43)</f>
        <v>0</v>
      </c>
      <c r="F43" s="313">
        <f t="shared" ref="F43:F55" si="3">D43*E43</f>
        <v>0</v>
      </c>
      <c r="G43" s="239"/>
      <c r="H43" s="236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</row>
    <row r="44" spans="1:40" x14ac:dyDescent="0.2">
      <c r="A44" s="355">
        <f>IF('Exhibit B'!A20&lt;&gt;"",'Exhibit B'!A20,"")</f>
        <v>31.01</v>
      </c>
      <c r="B44" s="313" t="str">
        <f>+'Exhibit B'!B20</f>
        <v>Neonatal Intensive Care</v>
      </c>
      <c r="C44" s="313">
        <f>VLOOKUP(A44,'Exhibit C'!$A$44:$C$57,3,FALSE)</f>
        <v>0</v>
      </c>
      <c r="D44" s="406">
        <f>VLOOKUP(A44,'Exhibit C'!$A$44:$D$57,4,FALSE)</f>
        <v>0</v>
      </c>
      <c r="E44" s="355">
        <f t="shared" si="2"/>
        <v>0</v>
      </c>
      <c r="F44" s="313">
        <f t="shared" si="3"/>
        <v>0</v>
      </c>
      <c r="G44" s="239"/>
      <c r="H44" s="236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</row>
    <row r="45" spans="1:40" x14ac:dyDescent="0.2">
      <c r="A45" s="355">
        <f>IF('Exhibit B'!A21&lt;&gt;"",'Exhibit B'!A21,"")</f>
        <v>32</v>
      </c>
      <c r="B45" s="313" t="str">
        <f>+'Exhibit B'!B21</f>
        <v>Coronary Care Unit</v>
      </c>
      <c r="C45" s="313">
        <f>VLOOKUP(A45,'Exhibit C'!$A$44:$C$57,3,FALSE)</f>
        <v>0</v>
      </c>
      <c r="D45" s="406">
        <f>VLOOKUP(A45,'Exhibit C'!$A$44:$D$57,4,FALSE)</f>
        <v>0</v>
      </c>
      <c r="E45" s="355">
        <f t="shared" si="2"/>
        <v>0</v>
      </c>
      <c r="F45" s="313">
        <f t="shared" si="3"/>
        <v>0</v>
      </c>
      <c r="G45" s="239"/>
      <c r="H45" s="236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</row>
    <row r="46" spans="1:40" x14ac:dyDescent="0.2">
      <c r="A46" s="355">
        <f>IF('Exhibit B'!A22&lt;&gt;"",'Exhibit B'!A22,"")</f>
        <v>33</v>
      </c>
      <c r="B46" s="313" t="str">
        <f>+'Exhibit B'!B22</f>
        <v>Burn Intensive Care Unit</v>
      </c>
      <c r="C46" s="313">
        <f>VLOOKUP(A46,'Exhibit C'!$A$44:$C$57,3,FALSE)</f>
        <v>0</v>
      </c>
      <c r="D46" s="406">
        <f>VLOOKUP(A46,'Exhibit C'!$A$44:$D$57,4,FALSE)</f>
        <v>0</v>
      </c>
      <c r="E46" s="355">
        <f t="shared" si="2"/>
        <v>0</v>
      </c>
      <c r="F46" s="313">
        <f t="shared" si="3"/>
        <v>0</v>
      </c>
      <c r="G46" s="239"/>
      <c r="H46" s="236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</row>
    <row r="47" spans="1:40" x14ac:dyDescent="0.2">
      <c r="A47" s="355">
        <f>IF('Exhibit B'!A23&lt;&gt;"",'Exhibit B'!A23,"")</f>
        <v>34</v>
      </c>
      <c r="B47" s="313" t="str">
        <f>+'Exhibit B'!B23</f>
        <v>Surgical Intensive Care Unit</v>
      </c>
      <c r="C47" s="313">
        <f>VLOOKUP(A47,'Exhibit C'!$A$44:$C$57,3,FALSE)</f>
        <v>0</v>
      </c>
      <c r="D47" s="406">
        <f>VLOOKUP(A47,'Exhibit C'!$A$44:$D$57,4,FALSE)</f>
        <v>0</v>
      </c>
      <c r="E47" s="355">
        <f t="shared" si="2"/>
        <v>0</v>
      </c>
      <c r="F47" s="313">
        <f t="shared" si="3"/>
        <v>0</v>
      </c>
      <c r="G47" s="239"/>
      <c r="H47" s="236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</row>
    <row r="48" spans="1:40" s="214" customFormat="1" x14ac:dyDescent="0.2">
      <c r="A48" s="355">
        <f>IF('Exhibit B'!A24&lt;&gt;"",'Exhibit B'!A24,"")</f>
        <v>40</v>
      </c>
      <c r="B48" s="313" t="str">
        <f>+'Exhibit B'!B24</f>
        <v>Subprovider - IPF</v>
      </c>
      <c r="C48" s="313">
        <f>VLOOKUP(A48,'Exhibit C'!$A$44:$C$57,3,FALSE)</f>
        <v>0</v>
      </c>
      <c r="D48" s="406">
        <f>VLOOKUP(A48,'Exhibit C'!$A$44:$D$57,4,FALSE)</f>
        <v>0</v>
      </c>
      <c r="E48" s="355">
        <f t="shared" si="2"/>
        <v>0</v>
      </c>
      <c r="F48" s="313">
        <f t="shared" si="3"/>
        <v>0</v>
      </c>
      <c r="G48" s="239"/>
      <c r="H48" s="236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</row>
    <row r="49" spans="1:40" s="214" customFormat="1" x14ac:dyDescent="0.2">
      <c r="A49" s="355">
        <f>IF('Exhibit B'!A25&lt;&gt;"",'Exhibit B'!A25,"")</f>
        <v>41</v>
      </c>
      <c r="B49" s="313" t="str">
        <f>+'Exhibit B'!B25</f>
        <v>Subprovider - IRF</v>
      </c>
      <c r="C49" s="313">
        <f>VLOOKUP(A49,'Exhibit C'!$A$44:$C$57,3,FALSE)</f>
        <v>0</v>
      </c>
      <c r="D49" s="406">
        <f>VLOOKUP(A49,'Exhibit C'!$A$44:$D$57,4,FALSE)</f>
        <v>0</v>
      </c>
      <c r="E49" s="355">
        <f t="shared" si="2"/>
        <v>0</v>
      </c>
      <c r="F49" s="313">
        <f t="shared" si="3"/>
        <v>0</v>
      </c>
      <c r="G49" s="239"/>
      <c r="H49" s="236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</row>
    <row r="50" spans="1:40" s="214" customFormat="1" x14ac:dyDescent="0.2">
      <c r="A50" s="355">
        <f>IF('Exhibit B'!A26&lt;&gt;"",'Exhibit B'!A26,"")</f>
        <v>42</v>
      </c>
      <c r="B50" s="313" t="str">
        <f>+'Exhibit B'!B26</f>
        <v>Subprovider</v>
      </c>
      <c r="C50" s="313">
        <f>VLOOKUP(A50,'Exhibit C'!$A$44:$C$57,3,FALSE)</f>
        <v>0</v>
      </c>
      <c r="D50" s="406">
        <f>VLOOKUP(A50,'Exhibit C'!$A$44:$D$57,4,FALSE)</f>
        <v>0</v>
      </c>
      <c r="E50" s="355">
        <f t="shared" si="2"/>
        <v>0</v>
      </c>
      <c r="F50" s="313">
        <f t="shared" si="3"/>
        <v>0</v>
      </c>
      <c r="G50" s="239"/>
      <c r="H50" s="236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</row>
    <row r="51" spans="1:40" x14ac:dyDescent="0.2">
      <c r="A51" s="355">
        <f>IF('Exhibit B'!A27&lt;&gt;"",'Exhibit B'!A27,"")</f>
        <v>43</v>
      </c>
      <c r="B51" s="313" t="str">
        <f>+'Exhibit B'!B27</f>
        <v>Nursery</v>
      </c>
      <c r="C51" s="313">
        <f>VLOOKUP(A51,'Exhibit C'!$A$44:$C$57,3,FALSE)</f>
        <v>0</v>
      </c>
      <c r="D51" s="406">
        <f>VLOOKUP(A51,'Exhibit C'!$A$44:$D$57,4,FALSE)</f>
        <v>0</v>
      </c>
      <c r="E51" s="355">
        <f t="shared" si="2"/>
        <v>0</v>
      </c>
      <c r="F51" s="313">
        <f t="shared" si="3"/>
        <v>0</v>
      </c>
      <c r="G51" s="239"/>
      <c r="H51" s="236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</row>
    <row r="52" spans="1:40" x14ac:dyDescent="0.2">
      <c r="A52" s="355">
        <f>IF('Exhibit B'!A28&lt;&gt;"",'Exhibit B'!A28,"")</f>
        <v>44</v>
      </c>
      <c r="B52" s="313" t="str">
        <f>+'Exhibit B'!B28</f>
        <v>Skilled Nursing Facility</v>
      </c>
      <c r="C52" s="313">
        <f>VLOOKUP(A52,'Exhibit C'!$A$44:$C$57,3,FALSE)</f>
        <v>0</v>
      </c>
      <c r="D52" s="406">
        <f>VLOOKUP(A52,'Exhibit C'!$A$44:$D$57,4,FALSE)</f>
        <v>0</v>
      </c>
      <c r="E52" s="355">
        <f t="shared" si="2"/>
        <v>0</v>
      </c>
      <c r="F52" s="313">
        <f t="shared" si="3"/>
        <v>0</v>
      </c>
      <c r="G52" s="239"/>
      <c r="H52" s="236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</row>
    <row r="53" spans="1:40" x14ac:dyDescent="0.2">
      <c r="A53" s="355">
        <f>IF('Exhibit B'!A29&lt;&gt;"",'Exhibit B'!A29,"")</f>
        <v>45</v>
      </c>
      <c r="B53" s="313" t="str">
        <f>+'Exhibit B'!B29</f>
        <v>Nursing Facility</v>
      </c>
      <c r="C53" s="313">
        <f>VLOOKUP(A53,'Exhibit C'!$A$44:$C$57,3,FALSE)</f>
        <v>0</v>
      </c>
      <c r="D53" s="406">
        <f>VLOOKUP(A53,'Exhibit C'!$A$44:$D$57,4,FALSE)</f>
        <v>0</v>
      </c>
      <c r="E53" s="355">
        <f t="shared" si="2"/>
        <v>0</v>
      </c>
      <c r="F53" s="313">
        <f t="shared" si="3"/>
        <v>0</v>
      </c>
      <c r="G53" s="239"/>
      <c r="H53" s="236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</row>
    <row r="54" spans="1:40" x14ac:dyDescent="0.2">
      <c r="A54" s="355">
        <f>IF('Exhibit B'!A30&lt;&gt;"",'Exhibit B'!A30,"")</f>
        <v>45.01</v>
      </c>
      <c r="B54" s="313" t="str">
        <f>+'Exhibit B'!B30</f>
        <v>ICF/MR</v>
      </c>
      <c r="C54" s="313">
        <f>VLOOKUP(A54,'Exhibit C'!$A$44:$C$57,3,FALSE)</f>
        <v>0</v>
      </c>
      <c r="D54" s="406">
        <f>VLOOKUP(A54,'Exhibit C'!$A$44:$D$57,4,FALSE)</f>
        <v>0</v>
      </c>
      <c r="E54" s="355">
        <f t="shared" si="2"/>
        <v>0</v>
      </c>
      <c r="F54" s="313">
        <f t="shared" si="3"/>
        <v>0</v>
      </c>
      <c r="G54" s="239"/>
      <c r="H54" s="236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</row>
    <row r="55" spans="1:40" x14ac:dyDescent="0.2">
      <c r="A55" s="356">
        <f>IF('Exhibit B'!A31&lt;&gt;"",'Exhibit B'!A31,"")</f>
        <v>46</v>
      </c>
      <c r="B55" s="319" t="str">
        <f>+'Exhibit B'!B31</f>
        <v>Other Long Term Care</v>
      </c>
      <c r="C55" s="319">
        <f>VLOOKUP(A55,'Exhibit C'!$A$44:$C$57,3,FALSE)</f>
        <v>0</v>
      </c>
      <c r="D55" s="408">
        <f>VLOOKUP(A55,'Exhibit C'!$A$44:$D$57,4,FALSE)</f>
        <v>0</v>
      </c>
      <c r="E55" s="356">
        <f t="shared" si="2"/>
        <v>0</v>
      </c>
      <c r="F55" s="319">
        <f t="shared" si="3"/>
        <v>0</v>
      </c>
      <c r="G55" s="239"/>
      <c r="H55" s="236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</row>
    <row r="56" spans="1:40" x14ac:dyDescent="0.2">
      <c r="A56" s="217"/>
      <c r="B56" s="217"/>
      <c r="C56" s="217"/>
      <c r="D56" s="217"/>
      <c r="E56" s="217"/>
      <c r="F56" s="217"/>
      <c r="G56" s="239"/>
      <c r="H56" s="236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</row>
    <row r="57" spans="1:40" ht="13.5" thickBot="1" x14ac:dyDescent="0.25">
      <c r="A57" s="214"/>
      <c r="B57" s="296" t="s">
        <v>532</v>
      </c>
      <c r="C57" s="250">
        <f>SUM(C42:C55)</f>
        <v>0</v>
      </c>
      <c r="D57" s="250">
        <f>SUM(D42:D55)</f>
        <v>0</v>
      </c>
      <c r="E57" s="214"/>
      <c r="F57" s="250">
        <f>SUM(F42:F55)</f>
        <v>0</v>
      </c>
      <c r="G57" s="239"/>
      <c r="H57" s="236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</row>
    <row r="58" spans="1:40" ht="13.5" thickTop="1" x14ac:dyDescent="0.2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</row>
    <row r="59" spans="1:40" x14ac:dyDescent="0.2">
      <c r="A59" s="217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</row>
    <row r="64" spans="1:40" x14ac:dyDescent="0.2">
      <c r="A64" s="214"/>
      <c r="B64" s="214"/>
      <c r="C64" s="215"/>
      <c r="D64" s="215"/>
      <c r="E64" s="216"/>
      <c r="F64" s="215"/>
      <c r="G64" s="215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</row>
    <row r="65" spans="1:40" x14ac:dyDescent="0.2">
      <c r="A65" s="214"/>
      <c r="B65" s="214"/>
      <c r="C65" s="215"/>
      <c r="D65" s="215"/>
      <c r="E65" s="216"/>
      <c r="F65" s="215"/>
      <c r="G65" s="215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</row>
    <row r="66" spans="1:40" x14ac:dyDescent="0.2">
      <c r="A66" s="214"/>
      <c r="B66" s="214"/>
      <c r="C66" s="215"/>
      <c r="D66" s="215"/>
      <c r="E66" s="216"/>
      <c r="F66" s="215"/>
      <c r="G66" s="215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</row>
    <row r="67" spans="1:40" x14ac:dyDescent="0.2">
      <c r="A67" s="214"/>
      <c r="B67" s="214"/>
      <c r="C67" s="215"/>
      <c r="D67" s="215"/>
      <c r="E67" s="216"/>
      <c r="F67" s="215"/>
      <c r="G67" s="215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</row>
    <row r="68" spans="1:40" x14ac:dyDescent="0.2">
      <c r="A68" s="214"/>
      <c r="B68" s="214"/>
      <c r="C68" s="215"/>
      <c r="D68" s="215"/>
      <c r="E68" s="216"/>
      <c r="F68" s="215"/>
      <c r="G68" s="215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</row>
    <row r="69" spans="1:40" x14ac:dyDescent="0.2">
      <c r="A69" s="214"/>
      <c r="B69" s="214"/>
      <c r="C69" s="215"/>
      <c r="D69" s="215"/>
      <c r="E69" s="216"/>
      <c r="F69" s="215"/>
      <c r="G69" s="215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</row>
    <row r="70" spans="1:40" x14ac:dyDescent="0.2">
      <c r="B70" s="214"/>
      <c r="C70" s="215"/>
      <c r="D70" s="215"/>
      <c r="E70" s="216"/>
      <c r="F70" s="215"/>
      <c r="G70" s="215"/>
    </row>
    <row r="71" spans="1:40" x14ac:dyDescent="0.2">
      <c r="B71" s="214"/>
      <c r="C71" s="215"/>
      <c r="D71" s="215"/>
      <c r="E71" s="215"/>
      <c r="F71" s="215"/>
      <c r="G71" s="215"/>
    </row>
    <row r="72" spans="1:40" x14ac:dyDescent="0.2">
      <c r="B72" s="214"/>
      <c r="C72" s="215"/>
      <c r="D72" s="215"/>
      <c r="E72" s="215"/>
      <c r="F72" s="215"/>
      <c r="G72" s="215"/>
    </row>
    <row r="75" spans="1:40" x14ac:dyDescent="0.2">
      <c r="B75" s="214"/>
      <c r="C75" s="215"/>
      <c r="D75" s="215"/>
      <c r="E75" s="215"/>
      <c r="F75" s="215"/>
      <c r="G75" s="215"/>
    </row>
    <row r="78" spans="1:40" x14ac:dyDescent="0.2">
      <c r="B78" s="220"/>
      <c r="C78" s="215"/>
      <c r="D78" s="215"/>
      <c r="E78" s="215"/>
      <c r="F78" s="215"/>
      <c r="G78" s="215"/>
    </row>
    <row r="79" spans="1:40" x14ac:dyDescent="0.2">
      <c r="B79" s="220"/>
      <c r="C79" s="215"/>
      <c r="D79" s="215"/>
      <c r="E79" s="215"/>
      <c r="F79" s="215"/>
      <c r="G79" s="215"/>
    </row>
    <row r="80" spans="1:40" x14ac:dyDescent="0.2">
      <c r="B80" s="220"/>
      <c r="C80" s="215"/>
      <c r="D80" s="215"/>
      <c r="E80" s="215"/>
      <c r="F80" s="215"/>
      <c r="G80" s="215"/>
    </row>
    <row r="81" spans="2:7" x14ac:dyDescent="0.2">
      <c r="B81" s="214"/>
      <c r="C81" s="215"/>
      <c r="D81" s="215"/>
      <c r="E81" s="215"/>
      <c r="F81" s="215"/>
      <c r="G81" s="215"/>
    </row>
    <row r="82" spans="2:7" x14ac:dyDescent="0.2">
      <c r="B82" s="233"/>
      <c r="C82" s="215"/>
      <c r="D82" s="215"/>
      <c r="E82" s="215"/>
      <c r="F82" s="215"/>
      <c r="G82" s="215"/>
    </row>
    <row r="83" spans="2:7" x14ac:dyDescent="0.2">
      <c r="B83" s="214"/>
      <c r="C83" s="215"/>
      <c r="D83" s="215"/>
      <c r="E83" s="215"/>
      <c r="F83" s="215"/>
      <c r="G83" s="215"/>
    </row>
    <row r="84" spans="2:7" x14ac:dyDescent="0.2">
      <c r="B84" s="214"/>
      <c r="C84" s="215"/>
      <c r="D84" s="215"/>
      <c r="E84" s="215"/>
      <c r="F84" s="215"/>
      <c r="G84" s="215"/>
    </row>
    <row r="85" spans="2:7" x14ac:dyDescent="0.2">
      <c r="B85" s="214"/>
      <c r="C85" s="215"/>
      <c r="D85" s="215"/>
      <c r="E85" s="215"/>
      <c r="F85" s="215"/>
      <c r="G85" s="215"/>
    </row>
    <row r="86" spans="2:7" x14ac:dyDescent="0.2">
      <c r="B86" s="214"/>
      <c r="C86" s="215"/>
      <c r="D86" s="215"/>
      <c r="E86" s="215"/>
      <c r="F86" s="215"/>
      <c r="G86" s="215"/>
    </row>
    <row r="87" spans="2:7" x14ac:dyDescent="0.2">
      <c r="B87" s="214"/>
      <c r="C87" s="215"/>
      <c r="D87" s="215"/>
      <c r="E87" s="215"/>
      <c r="F87" s="215"/>
      <c r="G87" s="215"/>
    </row>
    <row r="88" spans="2:7" x14ac:dyDescent="0.2">
      <c r="B88" s="215"/>
      <c r="C88" s="215"/>
      <c r="D88" s="215"/>
      <c r="E88" s="215"/>
      <c r="F88" s="215"/>
      <c r="G88" s="215"/>
    </row>
    <row r="89" spans="2:7" x14ac:dyDescent="0.2">
      <c r="B89" s="219"/>
      <c r="C89" s="215"/>
      <c r="D89" s="215"/>
      <c r="E89" s="215"/>
      <c r="F89" s="215"/>
      <c r="G89" s="215"/>
    </row>
    <row r="90" spans="2:7" x14ac:dyDescent="0.2">
      <c r="B90" s="215"/>
      <c r="C90" s="215"/>
      <c r="D90" s="215"/>
      <c r="E90" s="215"/>
      <c r="F90" s="215"/>
      <c r="G90" s="215"/>
    </row>
    <row r="91" spans="2:7" x14ac:dyDescent="0.2">
      <c r="B91" s="215"/>
      <c r="C91" s="215"/>
      <c r="D91" s="215"/>
      <c r="E91" s="215"/>
      <c r="F91" s="215"/>
      <c r="G91" s="215"/>
    </row>
    <row r="92" spans="2:7" x14ac:dyDescent="0.2">
      <c r="B92" s="215"/>
      <c r="C92" s="215"/>
      <c r="D92" s="215"/>
      <c r="E92" s="215"/>
      <c r="F92" s="215"/>
      <c r="G92" s="215"/>
    </row>
    <row r="93" spans="2:7" x14ac:dyDescent="0.2">
      <c r="B93" s="214"/>
      <c r="C93" s="215"/>
      <c r="D93" s="215"/>
      <c r="E93" s="215"/>
      <c r="F93" s="215"/>
      <c r="G93" s="215"/>
    </row>
    <row r="94" spans="2:7" x14ac:dyDescent="0.2">
      <c r="B94" s="214"/>
      <c r="C94" s="215"/>
      <c r="D94" s="215"/>
      <c r="E94" s="215"/>
      <c r="F94" s="215"/>
      <c r="G94" s="215"/>
    </row>
    <row r="95" spans="2:7" x14ac:dyDescent="0.2">
      <c r="B95" s="220"/>
      <c r="C95" s="215"/>
      <c r="D95" s="215"/>
      <c r="E95" s="215"/>
      <c r="F95" s="215"/>
      <c r="G95" s="215"/>
    </row>
    <row r="96" spans="2:7" x14ac:dyDescent="0.2">
      <c r="B96" s="220"/>
      <c r="C96" s="215"/>
      <c r="D96" s="215"/>
      <c r="E96" s="215"/>
      <c r="F96" s="215"/>
      <c r="G96" s="215"/>
    </row>
    <row r="97" spans="2:7" x14ac:dyDescent="0.2">
      <c r="B97" s="220"/>
      <c r="C97" s="215"/>
      <c r="D97" s="218"/>
      <c r="E97" s="215"/>
      <c r="F97" s="215"/>
      <c r="G97" s="215"/>
    </row>
    <row r="98" spans="2:7" x14ac:dyDescent="0.2">
      <c r="B98" s="220"/>
      <c r="C98" s="215"/>
      <c r="D98" s="218"/>
      <c r="E98" s="218"/>
      <c r="F98" s="218"/>
      <c r="G98" s="215"/>
    </row>
    <row r="99" spans="2:7" x14ac:dyDescent="0.2">
      <c r="B99" s="214"/>
      <c r="C99" s="215"/>
      <c r="D99" s="227"/>
      <c r="E99" s="227"/>
      <c r="F99" s="227"/>
      <c r="G99" s="215"/>
    </row>
    <row r="100" spans="2:7" x14ac:dyDescent="0.2">
      <c r="B100" s="228"/>
      <c r="C100" s="215"/>
      <c r="D100" s="215"/>
      <c r="E100" s="215"/>
      <c r="F100" s="215"/>
      <c r="G100" s="215"/>
    </row>
    <row r="101" spans="2:7" x14ac:dyDescent="0.2">
      <c r="B101" s="214"/>
      <c r="C101" s="215"/>
      <c r="D101" s="215"/>
      <c r="E101" s="232"/>
      <c r="F101" s="215"/>
      <c r="G101" s="215"/>
    </row>
    <row r="102" spans="2:7" x14ac:dyDescent="0.2">
      <c r="C102" s="215"/>
      <c r="D102" s="215"/>
      <c r="E102" s="232"/>
      <c r="F102" s="215"/>
      <c r="G102" s="215"/>
    </row>
    <row r="103" spans="2:7" x14ac:dyDescent="0.2">
      <c r="C103" s="215"/>
      <c r="D103" s="215"/>
      <c r="E103" s="232"/>
      <c r="F103" s="215"/>
      <c r="G103" s="215"/>
    </row>
    <row r="104" spans="2:7" x14ac:dyDescent="0.2">
      <c r="C104" s="215"/>
      <c r="D104" s="215"/>
      <c r="E104" s="232"/>
      <c r="F104" s="215"/>
      <c r="G104" s="215"/>
    </row>
    <row r="105" spans="2:7" x14ac:dyDescent="0.2">
      <c r="C105" s="215"/>
      <c r="D105" s="215"/>
      <c r="E105" s="232"/>
      <c r="F105" s="215"/>
      <c r="G105" s="215"/>
    </row>
    <row r="106" spans="2:7" x14ac:dyDescent="0.2">
      <c r="C106" s="215"/>
      <c r="D106" s="215"/>
      <c r="E106" s="232"/>
      <c r="F106" s="215"/>
      <c r="G106" s="215"/>
    </row>
    <row r="107" spans="2:7" x14ac:dyDescent="0.2">
      <c r="C107" s="215"/>
      <c r="D107" s="215"/>
      <c r="E107" s="232"/>
      <c r="F107" s="215"/>
      <c r="G107" s="215"/>
    </row>
    <row r="108" spans="2:7" x14ac:dyDescent="0.2">
      <c r="C108" s="215"/>
      <c r="D108" s="215"/>
      <c r="E108" s="232"/>
      <c r="F108" s="215"/>
      <c r="G108" s="215"/>
    </row>
    <row r="109" spans="2:7" x14ac:dyDescent="0.2">
      <c r="C109" s="215"/>
      <c r="D109" s="215"/>
      <c r="E109" s="232"/>
      <c r="F109" s="215"/>
      <c r="G109" s="215"/>
    </row>
    <row r="110" spans="2:7" x14ac:dyDescent="0.2">
      <c r="C110" s="215"/>
      <c r="D110" s="215"/>
      <c r="E110" s="232"/>
      <c r="F110" s="215"/>
      <c r="G110" s="215"/>
    </row>
    <row r="111" spans="2:7" x14ac:dyDescent="0.2">
      <c r="C111" s="215"/>
      <c r="D111" s="215"/>
      <c r="E111" s="232"/>
      <c r="F111" s="215"/>
      <c r="G111" s="215"/>
    </row>
    <row r="112" spans="2:7" x14ac:dyDescent="0.2">
      <c r="C112" s="215"/>
      <c r="D112" s="215"/>
      <c r="E112" s="232"/>
      <c r="F112" s="215"/>
      <c r="G112" s="215"/>
    </row>
    <row r="113" spans="3:7" x14ac:dyDescent="0.2">
      <c r="C113" s="215"/>
      <c r="D113" s="215"/>
      <c r="E113" s="232"/>
      <c r="F113" s="215"/>
      <c r="G113" s="215"/>
    </row>
    <row r="114" spans="3:7" x14ac:dyDescent="0.2">
      <c r="C114" s="215"/>
      <c r="D114" s="215"/>
      <c r="E114" s="232"/>
      <c r="F114" s="215"/>
      <c r="G114" s="215"/>
    </row>
    <row r="115" spans="3:7" x14ac:dyDescent="0.2">
      <c r="C115" s="215"/>
      <c r="D115" s="215"/>
      <c r="E115" s="232"/>
      <c r="F115" s="215"/>
      <c r="G115" s="215"/>
    </row>
    <row r="116" spans="3:7" x14ac:dyDescent="0.2">
      <c r="C116" s="215"/>
      <c r="D116" s="215"/>
      <c r="E116" s="232"/>
      <c r="F116" s="215"/>
      <c r="G116" s="215"/>
    </row>
    <row r="117" spans="3:7" x14ac:dyDescent="0.2">
      <c r="C117" s="215"/>
      <c r="D117" s="215"/>
      <c r="E117" s="232"/>
      <c r="F117" s="215"/>
      <c r="G117" s="215"/>
    </row>
    <row r="118" spans="3:7" x14ac:dyDescent="0.2">
      <c r="C118" s="215"/>
      <c r="D118" s="215"/>
      <c r="E118" s="232"/>
      <c r="F118" s="215"/>
      <c r="G118" s="215"/>
    </row>
    <row r="119" spans="3:7" x14ac:dyDescent="0.2">
      <c r="C119" s="215"/>
      <c r="D119" s="215"/>
      <c r="E119" s="232"/>
      <c r="F119" s="215"/>
      <c r="G119" s="215"/>
    </row>
    <row r="120" spans="3:7" x14ac:dyDescent="0.2">
      <c r="C120" s="215"/>
      <c r="D120" s="215"/>
      <c r="E120" s="232"/>
      <c r="F120" s="215"/>
      <c r="G120" s="215"/>
    </row>
    <row r="121" spans="3:7" x14ac:dyDescent="0.2">
      <c r="C121" s="215"/>
      <c r="D121" s="215"/>
      <c r="E121" s="232"/>
      <c r="F121" s="215"/>
      <c r="G121" s="215"/>
    </row>
    <row r="122" spans="3:7" x14ac:dyDescent="0.2">
      <c r="C122" s="215"/>
      <c r="D122" s="215"/>
      <c r="E122" s="232"/>
      <c r="F122" s="215"/>
      <c r="G122" s="215"/>
    </row>
    <row r="123" spans="3:7" x14ac:dyDescent="0.2">
      <c r="C123" s="215"/>
      <c r="D123" s="215"/>
      <c r="E123" s="232"/>
      <c r="F123" s="215"/>
      <c r="G123" s="215"/>
    </row>
    <row r="124" spans="3:7" x14ac:dyDescent="0.2">
      <c r="C124" s="215"/>
      <c r="D124" s="215"/>
      <c r="E124" s="232"/>
      <c r="F124" s="215"/>
      <c r="G124" s="215"/>
    </row>
    <row r="125" spans="3:7" x14ac:dyDescent="0.2">
      <c r="C125" s="215"/>
      <c r="D125" s="215"/>
      <c r="E125" s="232"/>
      <c r="F125" s="215"/>
      <c r="G125" s="215"/>
    </row>
    <row r="126" spans="3:7" x14ac:dyDescent="0.2">
      <c r="C126" s="215"/>
      <c r="D126" s="215"/>
      <c r="E126" s="232"/>
      <c r="F126" s="215"/>
      <c r="G126" s="215"/>
    </row>
    <row r="127" spans="3:7" x14ac:dyDescent="0.2">
      <c r="C127" s="215"/>
      <c r="D127" s="215"/>
      <c r="E127" s="232"/>
      <c r="F127" s="215"/>
      <c r="G127" s="215"/>
    </row>
    <row r="128" spans="3:7" x14ac:dyDescent="0.2">
      <c r="C128" s="215"/>
      <c r="D128" s="215"/>
      <c r="E128" s="232"/>
      <c r="F128" s="215"/>
      <c r="G128" s="215"/>
    </row>
    <row r="129" spans="2:7" x14ac:dyDescent="0.2">
      <c r="C129" s="215"/>
      <c r="D129" s="215"/>
      <c r="E129" s="232"/>
      <c r="F129" s="215"/>
      <c r="G129" s="215"/>
    </row>
    <row r="130" spans="2:7" x14ac:dyDescent="0.2">
      <c r="C130" s="215"/>
      <c r="D130" s="215"/>
      <c r="E130" s="232"/>
      <c r="F130" s="215"/>
      <c r="G130" s="215"/>
    </row>
    <row r="131" spans="2:7" x14ac:dyDescent="0.2">
      <c r="C131" s="215"/>
      <c r="D131" s="215"/>
      <c r="E131" s="232"/>
      <c r="F131" s="215"/>
      <c r="G131" s="215"/>
    </row>
    <row r="132" spans="2:7" x14ac:dyDescent="0.2">
      <c r="C132" s="215"/>
      <c r="D132" s="215"/>
      <c r="E132" s="232"/>
      <c r="F132" s="215"/>
      <c r="G132" s="215"/>
    </row>
    <row r="133" spans="2:7" x14ac:dyDescent="0.2">
      <c r="C133" s="215"/>
      <c r="D133" s="215"/>
      <c r="E133" s="232"/>
      <c r="F133" s="215"/>
      <c r="G133" s="215"/>
    </row>
    <row r="134" spans="2:7" x14ac:dyDescent="0.2">
      <c r="B134" s="214"/>
      <c r="C134" s="215"/>
      <c r="D134" s="215"/>
      <c r="E134" s="232"/>
      <c r="F134" s="215"/>
      <c r="G134" s="215"/>
    </row>
    <row r="135" spans="2:7" x14ac:dyDescent="0.2">
      <c r="B135" s="214"/>
      <c r="C135" s="215"/>
      <c r="D135" s="215"/>
      <c r="E135" s="232"/>
      <c r="F135" s="215"/>
      <c r="G135" s="215"/>
    </row>
    <row r="136" spans="2:7" x14ac:dyDescent="0.2">
      <c r="B136" s="214"/>
      <c r="C136" s="215"/>
      <c r="D136" s="215"/>
      <c r="E136" s="232"/>
      <c r="F136" s="215"/>
      <c r="G136" s="215"/>
    </row>
    <row r="137" spans="2:7" x14ac:dyDescent="0.2">
      <c r="B137" s="214"/>
      <c r="C137" s="215"/>
      <c r="D137" s="215"/>
      <c r="E137" s="232"/>
      <c r="F137" s="215"/>
      <c r="G137" s="215"/>
    </row>
    <row r="138" spans="2:7" x14ac:dyDescent="0.2">
      <c r="B138" s="214"/>
      <c r="C138" s="215"/>
      <c r="D138" s="215"/>
      <c r="E138" s="232"/>
      <c r="F138" s="215"/>
      <c r="G138" s="215"/>
    </row>
    <row r="139" spans="2:7" x14ac:dyDescent="0.2">
      <c r="B139" s="214"/>
      <c r="C139" s="215"/>
      <c r="D139" s="215"/>
      <c r="E139" s="232"/>
      <c r="F139" s="215"/>
      <c r="G139" s="215"/>
    </row>
    <row r="140" spans="2:7" x14ac:dyDescent="0.2">
      <c r="B140" s="214"/>
      <c r="C140" s="215"/>
      <c r="D140" s="215"/>
      <c r="E140" s="232"/>
      <c r="F140" s="215"/>
      <c r="G140" s="215"/>
    </row>
    <row r="141" spans="2:7" x14ac:dyDescent="0.2">
      <c r="B141" s="214"/>
      <c r="C141" s="215"/>
      <c r="D141" s="215"/>
      <c r="E141" s="232"/>
      <c r="F141" s="215"/>
      <c r="G141" s="215"/>
    </row>
    <row r="142" spans="2:7" x14ac:dyDescent="0.2">
      <c r="B142" s="214"/>
      <c r="C142" s="215"/>
      <c r="D142" s="215"/>
      <c r="E142" s="232"/>
      <c r="F142" s="215"/>
      <c r="G142" s="215"/>
    </row>
    <row r="143" spans="2:7" x14ac:dyDescent="0.2">
      <c r="B143" s="214"/>
      <c r="C143" s="215"/>
      <c r="D143" s="215"/>
      <c r="E143" s="232"/>
      <c r="F143" s="215"/>
      <c r="G143" s="215"/>
    </row>
    <row r="144" spans="2:7" x14ac:dyDescent="0.2">
      <c r="B144" s="214"/>
      <c r="C144" s="215"/>
      <c r="D144" s="215"/>
      <c r="E144" s="232"/>
      <c r="F144" s="215"/>
      <c r="G144" s="215"/>
    </row>
    <row r="145" spans="2:7" x14ac:dyDescent="0.2">
      <c r="B145" s="215"/>
      <c r="C145" s="215"/>
      <c r="D145" s="215"/>
      <c r="E145" s="215"/>
      <c r="F145" s="215"/>
      <c r="G145" s="215"/>
    </row>
    <row r="146" spans="2:7" ht="13.5" thickBot="1" x14ac:dyDescent="0.25">
      <c r="B146" s="219"/>
      <c r="C146" s="219"/>
      <c r="D146" s="230"/>
      <c r="E146" s="230"/>
      <c r="F146" s="230"/>
      <c r="G146" s="215"/>
    </row>
    <row r="147" spans="2:7" ht="13.5" thickTop="1" x14ac:dyDescent="0.2">
      <c r="B147" s="215"/>
      <c r="C147" s="216"/>
      <c r="D147" s="215"/>
      <c r="E147" s="215"/>
      <c r="F147" s="215"/>
      <c r="G147" s="215"/>
    </row>
    <row r="148" spans="2:7" x14ac:dyDescent="0.2">
      <c r="B148" s="215"/>
      <c r="C148" s="216"/>
      <c r="D148" s="219"/>
      <c r="E148" s="215"/>
      <c r="F148" s="215"/>
      <c r="G148" s="215"/>
    </row>
    <row r="149" spans="2:7" x14ac:dyDescent="0.2">
      <c r="B149" s="215"/>
      <c r="C149" s="215"/>
      <c r="D149" s="215"/>
      <c r="E149" s="215"/>
      <c r="F149" s="215"/>
      <c r="G149" s="215"/>
    </row>
    <row r="150" spans="2:7" ht="13.5" thickBot="1" x14ac:dyDescent="0.25">
      <c r="B150" s="215"/>
      <c r="C150" s="229"/>
      <c r="D150" s="230"/>
      <c r="E150" s="215"/>
      <c r="F150" s="215"/>
      <c r="G150" s="215"/>
    </row>
    <row r="151" spans="2:7" ht="13.5" thickTop="1" x14ac:dyDescent="0.2">
      <c r="B151" s="215"/>
      <c r="C151" s="215"/>
      <c r="D151" s="215"/>
      <c r="E151" s="215"/>
      <c r="F151" s="215"/>
      <c r="G151" s="215"/>
    </row>
    <row r="152" spans="2:7" x14ac:dyDescent="0.2">
      <c r="B152" s="214"/>
      <c r="C152" s="215"/>
      <c r="D152" s="215"/>
      <c r="E152" s="215"/>
      <c r="F152" s="215"/>
      <c r="G152" s="215"/>
    </row>
    <row r="153" spans="2:7" x14ac:dyDescent="0.2">
      <c r="B153" s="220"/>
      <c r="C153" s="215"/>
      <c r="D153" s="215"/>
      <c r="E153" s="215"/>
      <c r="F153" s="215"/>
      <c r="G153" s="215"/>
    </row>
    <row r="154" spans="2:7" x14ac:dyDescent="0.2">
      <c r="B154" s="220"/>
      <c r="C154" s="215"/>
      <c r="D154" s="215"/>
      <c r="E154" s="215"/>
      <c r="F154" s="215"/>
      <c r="G154" s="215"/>
    </row>
    <row r="155" spans="2:7" x14ac:dyDescent="0.2">
      <c r="B155" s="220"/>
      <c r="C155" s="215"/>
      <c r="D155" s="215"/>
      <c r="E155" s="215"/>
      <c r="F155" s="215"/>
      <c r="G155" s="215"/>
    </row>
    <row r="156" spans="2:7" x14ac:dyDescent="0.2">
      <c r="B156" s="219"/>
      <c r="C156" s="219"/>
      <c r="D156" s="219"/>
      <c r="E156" s="219"/>
      <c r="F156" s="219"/>
      <c r="G156" s="219"/>
    </row>
    <row r="157" spans="2:7" x14ac:dyDescent="0.2">
      <c r="B157" s="215"/>
      <c r="C157" s="215"/>
      <c r="D157" s="215"/>
      <c r="E157" s="215"/>
      <c r="F157" s="215"/>
      <c r="G157" s="215"/>
    </row>
    <row r="158" spans="2:7" x14ac:dyDescent="0.2">
      <c r="B158" s="220"/>
      <c r="C158" s="215"/>
      <c r="D158" s="215"/>
      <c r="E158" s="215"/>
      <c r="F158" s="215"/>
      <c r="G158" s="215"/>
    </row>
    <row r="160" spans="2:7" x14ac:dyDescent="0.2">
      <c r="B160" s="214"/>
      <c r="C160" s="215"/>
      <c r="D160" s="215"/>
      <c r="E160" s="215"/>
      <c r="F160" s="215"/>
      <c r="G160" s="215"/>
    </row>
    <row r="161" spans="2:7" x14ac:dyDescent="0.2">
      <c r="B161" s="214"/>
      <c r="C161" s="215"/>
      <c r="D161" s="215"/>
      <c r="E161" s="215"/>
      <c r="F161" s="215"/>
      <c r="G161" s="215"/>
    </row>
    <row r="162" spans="2:7" x14ac:dyDescent="0.2">
      <c r="B162" s="214"/>
      <c r="C162" s="215"/>
      <c r="D162" s="215"/>
      <c r="E162" s="215"/>
      <c r="F162" s="215"/>
      <c r="G162" s="215"/>
    </row>
    <row r="164" spans="2:7" x14ac:dyDescent="0.2">
      <c r="B164" s="220"/>
      <c r="C164" s="215"/>
      <c r="D164" s="215"/>
      <c r="E164" s="215"/>
      <c r="F164" s="215"/>
      <c r="G164" s="215"/>
    </row>
    <row r="166" spans="2:7" x14ac:dyDescent="0.2">
      <c r="B166" s="214"/>
      <c r="C166" s="215"/>
      <c r="D166" s="215"/>
      <c r="E166" s="215"/>
      <c r="F166" s="215"/>
      <c r="G166" s="214"/>
    </row>
    <row r="167" spans="2:7" x14ac:dyDescent="0.2">
      <c r="B167" s="214"/>
      <c r="C167" s="215"/>
      <c r="D167" s="215"/>
      <c r="E167" s="215"/>
      <c r="F167" s="215"/>
      <c r="G167" s="214"/>
    </row>
    <row r="168" spans="2:7" x14ac:dyDescent="0.2">
      <c r="B168" s="214"/>
      <c r="C168" s="215"/>
      <c r="D168" s="215"/>
      <c r="E168" s="215"/>
      <c r="F168" s="232"/>
      <c r="G168" s="215"/>
    </row>
    <row r="170" spans="2:7" x14ac:dyDescent="0.2">
      <c r="B170" s="214"/>
      <c r="C170" s="215"/>
      <c r="D170" s="215"/>
      <c r="E170" s="215"/>
      <c r="F170" s="215"/>
      <c r="G170" s="215"/>
    </row>
    <row r="172" spans="2:7" x14ac:dyDescent="0.2">
      <c r="B172" s="219"/>
      <c r="C172" s="215"/>
      <c r="D172" s="215"/>
      <c r="E172" s="215"/>
      <c r="F172" s="215"/>
      <c r="G172" s="215"/>
    </row>
    <row r="174" spans="2:7" x14ac:dyDescent="0.2">
      <c r="B174" s="214"/>
      <c r="C174" s="215"/>
      <c r="D174" s="215"/>
      <c r="E174" s="215"/>
      <c r="F174" s="215"/>
      <c r="G174" s="215"/>
    </row>
    <row r="175" spans="2:7" x14ac:dyDescent="0.2">
      <c r="B175" s="214"/>
      <c r="C175" s="215"/>
      <c r="D175" s="215"/>
      <c r="E175" s="215"/>
      <c r="F175" s="215"/>
      <c r="G175" s="215"/>
    </row>
    <row r="176" spans="2:7" x14ac:dyDescent="0.2">
      <c r="B176" s="214"/>
      <c r="C176" s="215"/>
      <c r="D176" s="215"/>
      <c r="E176" s="215"/>
      <c r="F176" s="215"/>
      <c r="G176" s="215"/>
    </row>
    <row r="178" spans="2:7" x14ac:dyDescent="0.2">
      <c r="B178" s="214"/>
      <c r="C178" s="215"/>
      <c r="D178" s="215"/>
      <c r="E178" s="215"/>
      <c r="F178" s="215"/>
      <c r="G178" s="215"/>
    </row>
    <row r="179" spans="2:7" x14ac:dyDescent="0.2">
      <c r="B179" s="214"/>
      <c r="C179" s="215"/>
      <c r="D179" s="215"/>
      <c r="E179" s="215"/>
      <c r="F179" s="215"/>
      <c r="G179" s="215"/>
    </row>
    <row r="181" spans="2:7" x14ac:dyDescent="0.2">
      <c r="B181" s="219"/>
      <c r="C181" s="219"/>
      <c r="D181" s="219"/>
      <c r="E181" s="219"/>
      <c r="F181" s="219"/>
      <c r="G181" s="215"/>
    </row>
    <row r="183" spans="2:7" x14ac:dyDescent="0.2">
      <c r="B183" s="219"/>
      <c r="C183" s="219"/>
      <c r="D183" s="219"/>
      <c r="E183" s="219"/>
      <c r="F183" s="219"/>
      <c r="G183" s="215"/>
    </row>
    <row r="260" spans="2:7" x14ac:dyDescent="0.2">
      <c r="B260" s="215"/>
      <c r="C260" s="215"/>
      <c r="D260" s="215"/>
      <c r="E260" s="215"/>
      <c r="F260" s="215"/>
      <c r="G260" s="215"/>
    </row>
    <row r="368" spans="2:7" x14ac:dyDescent="0.2">
      <c r="B368" s="215"/>
      <c r="C368" s="215"/>
      <c r="D368" s="215"/>
      <c r="E368" s="215"/>
      <c r="F368" s="215"/>
      <c r="G368" s="215"/>
    </row>
    <row r="476" spans="2:7" x14ac:dyDescent="0.2">
      <c r="B476" s="215"/>
      <c r="C476" s="215"/>
      <c r="D476" s="215"/>
      <c r="E476" s="215"/>
      <c r="F476" s="215"/>
      <c r="G476" s="215"/>
    </row>
    <row r="584" spans="2:7" x14ac:dyDescent="0.2">
      <c r="B584" s="215"/>
      <c r="C584" s="215"/>
      <c r="D584" s="215"/>
      <c r="E584" s="215"/>
      <c r="F584" s="215"/>
      <c r="G584" s="215"/>
    </row>
    <row r="692" spans="2:7" x14ac:dyDescent="0.2">
      <c r="B692" s="215"/>
      <c r="C692" s="215"/>
      <c r="D692" s="215"/>
      <c r="E692" s="215"/>
      <c r="F692" s="215"/>
      <c r="G692" s="215"/>
    </row>
    <row r="800" spans="2:7" x14ac:dyDescent="0.2">
      <c r="B800" s="215"/>
      <c r="C800" s="215"/>
      <c r="D800" s="215"/>
      <c r="E800" s="215"/>
      <c r="F800" s="215"/>
      <c r="G800" s="215"/>
    </row>
  </sheetData>
  <mergeCells count="2">
    <mergeCell ref="C16:G16"/>
    <mergeCell ref="B10:H10"/>
  </mergeCells>
  <printOptions horizontalCentered="1"/>
  <pageMargins left="0.25" right="0.25" top="0.75" bottom="0.75" header="0.3" footer="0.3"/>
  <pageSetup scale="36" orientation="portrait" r:id="rId1"/>
  <headerFooter alignWithMargins="0">
    <oddFooter>&amp;L&amp;F, &amp;A&amp;CPage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AP215"/>
  <sheetViews>
    <sheetView showGridLines="0" workbookViewId="0">
      <selection activeCell="C20" sqref="C20"/>
    </sheetView>
  </sheetViews>
  <sheetFormatPr defaultRowHeight="12.75" x14ac:dyDescent="0.2"/>
  <cols>
    <col min="1" max="1" width="6.140625" style="3" customWidth="1"/>
    <col min="2" max="2" width="36.42578125" style="3" customWidth="1"/>
    <col min="3" max="3" width="20.42578125" style="3" customWidth="1"/>
    <col min="4" max="4" width="12.140625" style="3" customWidth="1"/>
    <col min="5" max="5" width="12.42578125" style="3" customWidth="1"/>
    <col min="6" max="6" width="13.7109375" style="3" bestFit="1" customWidth="1"/>
    <col min="7" max="7" width="15.5703125" style="3" bestFit="1" customWidth="1"/>
    <col min="8" max="8" width="13.5703125" style="3" customWidth="1"/>
    <col min="9" max="9" width="10.85546875" style="3" bestFit="1" customWidth="1"/>
    <col min="10" max="10" width="13.5703125" style="3" bestFit="1" customWidth="1"/>
  </cols>
  <sheetData>
    <row r="1" spans="1:42" s="254" customFormat="1" x14ac:dyDescent="0.2">
      <c r="A1" s="256"/>
      <c r="B1" s="256"/>
      <c r="C1" s="256"/>
      <c r="D1" s="256"/>
      <c r="E1" s="256"/>
      <c r="F1" s="256"/>
      <c r="G1" s="256"/>
      <c r="H1" s="256"/>
      <c r="I1" s="256"/>
      <c r="J1" s="256"/>
    </row>
    <row r="2" spans="1:42" s="12" customFormat="1" ht="15" x14ac:dyDescent="0.25">
      <c r="B2" s="39" t="s">
        <v>314</v>
      </c>
      <c r="C2" s="3"/>
      <c r="D2" s="3"/>
      <c r="E2" s="3"/>
      <c r="F2" s="3"/>
      <c r="G2" s="3"/>
      <c r="H2" s="10"/>
      <c r="J2" s="37" t="s">
        <v>328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1"/>
      <c r="AM2" s="11"/>
      <c r="AN2" s="11"/>
    </row>
    <row r="3" spans="1:42" s="264" customFormat="1" x14ac:dyDescent="0.2">
      <c r="B3" s="258"/>
      <c r="C3" s="270"/>
      <c r="D3" s="269"/>
      <c r="E3" s="258"/>
      <c r="F3" s="262"/>
      <c r="G3" s="262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63"/>
      <c r="AM3" s="263"/>
      <c r="AN3" s="263"/>
    </row>
    <row r="4" spans="1:42" s="264" customFormat="1" ht="15" x14ac:dyDescent="0.25">
      <c r="B4" s="272"/>
      <c r="C4" s="256"/>
      <c r="D4" s="256"/>
      <c r="E4" s="256"/>
      <c r="F4" s="256"/>
      <c r="G4" s="256"/>
      <c r="H4" s="262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63"/>
      <c r="AM4" s="263"/>
      <c r="AN4" s="263"/>
    </row>
    <row r="5" spans="1:42" s="12" customFormat="1" x14ac:dyDescent="0.2">
      <c r="B5" s="8" t="s">
        <v>138</v>
      </c>
      <c r="C5" s="199" t="str">
        <f>IF('Data Entry'!$B$2="","",+'Data Entry'!$B$2)</f>
        <v/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11"/>
      <c r="AM5" s="11"/>
      <c r="AN5" s="11"/>
    </row>
    <row r="6" spans="1:42" s="12" customFormat="1" x14ac:dyDescent="0.2">
      <c r="B6" s="8" t="s">
        <v>139</v>
      </c>
      <c r="C6" s="252" t="str">
        <f>IF('Data Entry'!$B$3="","",+'Data Entry'!$B$3)</f>
        <v/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1"/>
      <c r="AK6" s="11"/>
      <c r="AL6" s="11"/>
    </row>
    <row r="7" spans="1:42" s="12" customFormat="1" x14ac:dyDescent="0.2">
      <c r="B7" s="8" t="s">
        <v>326</v>
      </c>
      <c r="C7" s="184" t="str">
        <f>IF('Data Entry'!$B$4="","",+'Data Entry'!$B$4)</f>
        <v/>
      </c>
      <c r="D7" s="41" t="str">
        <f>Utilization!D6</f>
        <v>THROUGH</v>
      </c>
      <c r="E7" s="184" t="str">
        <f>IF('Data Entry'!$B$5="","",+'Data Entry'!$B$5)</f>
        <v/>
      </c>
      <c r="H7" s="6"/>
      <c r="I7" s="51" t="s">
        <v>490</v>
      </c>
      <c r="J7" s="193" t="str">
        <f>IF('Data Entry'!$B$8="--select--","",'Data Entry'!$B$8)</f>
        <v/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1"/>
      <c r="AM7" s="11"/>
      <c r="AN7" s="11"/>
    </row>
    <row r="8" spans="1:42" s="12" customFormat="1" ht="13.5" thickBo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1"/>
      <c r="AM8" s="11"/>
      <c r="AN8" s="11"/>
    </row>
    <row r="9" spans="1:42" s="12" customForma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1"/>
      <c r="AM9" s="11"/>
      <c r="AN9" s="11"/>
    </row>
    <row r="10" spans="1:42" s="264" customFormat="1" x14ac:dyDescent="0.2">
      <c r="A10" s="258"/>
      <c r="B10" s="599" t="s">
        <v>588</v>
      </c>
      <c r="C10" s="599"/>
      <c r="D10" s="599"/>
      <c r="E10" s="599"/>
      <c r="F10" s="599"/>
      <c r="G10" s="599"/>
      <c r="H10" s="599"/>
      <c r="I10" s="599"/>
      <c r="J10" s="599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63"/>
      <c r="AM10" s="263"/>
      <c r="AN10" s="263"/>
    </row>
    <row r="11" spans="1:42" s="264" customFormat="1" x14ac:dyDescent="0.2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63"/>
      <c r="AM11" s="263"/>
      <c r="AN11" s="263"/>
    </row>
    <row r="12" spans="1:42" x14ac:dyDescent="0.2">
      <c r="B12" s="8" t="s">
        <v>468</v>
      </c>
      <c r="C12" s="6" t="s">
        <v>481</v>
      </c>
    </row>
    <row r="13" spans="1:42" x14ac:dyDescent="0.2">
      <c r="C13" s="6"/>
    </row>
    <row r="14" spans="1:42" s="3" customFormat="1" x14ac:dyDescent="0.2">
      <c r="B14" s="9"/>
      <c r="C14" s="411"/>
      <c r="D14" s="411"/>
      <c r="E14" s="377"/>
      <c r="F14" s="411"/>
      <c r="G14" s="377" t="s">
        <v>171</v>
      </c>
      <c r="H14" s="377"/>
      <c r="I14" s="377"/>
      <c r="J14" s="377" t="s">
        <v>317</v>
      </c>
      <c r="K14" s="25"/>
      <c r="L14" s="3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P14" s="1"/>
    </row>
    <row r="15" spans="1:42" s="3" customFormat="1" x14ac:dyDescent="0.2">
      <c r="C15" s="409" t="s">
        <v>387</v>
      </c>
      <c r="D15" s="409" t="s">
        <v>315</v>
      </c>
      <c r="E15" s="409" t="s">
        <v>370</v>
      </c>
      <c r="F15" s="365" t="s">
        <v>171</v>
      </c>
      <c r="G15" s="365" t="s">
        <v>292</v>
      </c>
      <c r="H15" s="365" t="s">
        <v>143</v>
      </c>
      <c r="I15" s="365" t="s">
        <v>303</v>
      </c>
      <c r="J15" s="409" t="s">
        <v>318</v>
      </c>
      <c r="K15" s="26"/>
      <c r="L15" s="3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P15" s="1"/>
    </row>
    <row r="16" spans="1:42" s="3" customFormat="1" x14ac:dyDescent="0.2">
      <c r="C16" s="369" t="s">
        <v>296</v>
      </c>
      <c r="D16" s="369" t="s">
        <v>316</v>
      </c>
      <c r="E16" s="369" t="s">
        <v>371</v>
      </c>
      <c r="F16" s="365" t="s">
        <v>296</v>
      </c>
      <c r="G16" s="365" t="s">
        <v>145</v>
      </c>
      <c r="H16" s="365" t="s">
        <v>621</v>
      </c>
      <c r="I16" s="365" t="s">
        <v>142</v>
      </c>
      <c r="J16" s="369" t="s">
        <v>296</v>
      </c>
      <c r="K16" s="26"/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P16" s="1"/>
    </row>
    <row r="17" spans="1:42" s="3" customFormat="1" x14ac:dyDescent="0.2">
      <c r="C17" s="606" t="s">
        <v>622</v>
      </c>
      <c r="D17" s="607"/>
      <c r="E17" s="607"/>
      <c r="F17" s="400" t="s">
        <v>319</v>
      </c>
      <c r="G17" s="366" t="s">
        <v>478</v>
      </c>
      <c r="H17" s="366" t="s">
        <v>480</v>
      </c>
      <c r="I17" s="365" t="s">
        <v>145</v>
      </c>
      <c r="J17" s="410" t="s">
        <v>320</v>
      </c>
      <c r="K17" s="22"/>
      <c r="L17" s="3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P17" s="1"/>
    </row>
    <row r="18" spans="1:42" s="3" customFormat="1" ht="13.5" thickBot="1" x14ac:dyDescent="0.25">
      <c r="A18" s="424" t="s">
        <v>491</v>
      </c>
      <c r="B18" s="425" t="s">
        <v>144</v>
      </c>
      <c r="C18" s="426">
        <v>1</v>
      </c>
      <c r="D18" s="426">
        <v>2</v>
      </c>
      <c r="E18" s="426">
        <v>3</v>
      </c>
      <c r="F18" s="426">
        <v>4</v>
      </c>
      <c r="G18" s="427">
        <v>5</v>
      </c>
      <c r="H18" s="426">
        <v>6</v>
      </c>
      <c r="I18" s="426">
        <v>7</v>
      </c>
      <c r="J18" s="426">
        <v>8</v>
      </c>
      <c r="K18" s="22"/>
      <c r="L18" s="3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P18" s="1"/>
    </row>
    <row r="19" spans="1:42" s="3" customFormat="1" ht="13.7" customHeight="1" x14ac:dyDescent="0.2">
      <c r="A19" s="323"/>
      <c r="B19" s="320" t="s">
        <v>306</v>
      </c>
      <c r="C19" s="321"/>
      <c r="D19" s="321"/>
      <c r="E19" s="321"/>
      <c r="F19" s="321"/>
      <c r="G19" s="412"/>
      <c r="H19" s="412"/>
      <c r="I19" s="412"/>
      <c r="J19" s="3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</row>
    <row r="20" spans="1:42" s="3" customFormat="1" ht="15" customHeight="1" x14ac:dyDescent="0.2">
      <c r="A20" s="378">
        <f>+'Exhibit D'!A20</f>
        <v>50</v>
      </c>
      <c r="B20" s="413" t="str">
        <f>+'Exhibit D'!B20</f>
        <v>Operating Room</v>
      </c>
      <c r="C20" s="328">
        <v>0</v>
      </c>
      <c r="D20" s="328">
        <v>0</v>
      </c>
      <c r="E20" s="327">
        <v>0</v>
      </c>
      <c r="F20" s="413">
        <f>SUM(C20:E20)</f>
        <v>0</v>
      </c>
      <c r="G20" s="329">
        <f>+'Exhibit B'!F33</f>
        <v>0</v>
      </c>
      <c r="H20" s="330">
        <f>IF(F20=0,0,F20/G20)</f>
        <v>0</v>
      </c>
      <c r="I20" s="379">
        <f>SUMIF('Exhibit D'!$A$20:$A$98,'Exhibit F'!A20,'Exhibit D'!$E$20:$E$98)</f>
        <v>0</v>
      </c>
      <c r="J20" s="329">
        <f>H20*I20</f>
        <v>0</v>
      </c>
      <c r="K20" s="31"/>
      <c r="L20" s="3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P20" s="1"/>
    </row>
    <row r="21" spans="1:42" s="3" customFormat="1" x14ac:dyDescent="0.2">
      <c r="A21" s="382">
        <f>+'Exhibit D'!A21</f>
        <v>51</v>
      </c>
      <c r="B21" s="406" t="str">
        <f>+'Exhibit D'!B21</f>
        <v>Recovery Room</v>
      </c>
      <c r="C21" s="332">
        <v>0</v>
      </c>
      <c r="D21" s="332">
        <v>0</v>
      </c>
      <c r="E21" s="331">
        <v>0</v>
      </c>
      <c r="F21" s="406">
        <f t="shared" ref="F21:F55" si="0">SUM(C21:E21)</f>
        <v>0</v>
      </c>
      <c r="G21" s="333">
        <f>+'Exhibit B'!F34</f>
        <v>0</v>
      </c>
      <c r="H21" s="334">
        <f t="shared" ref="H21:H55" si="1">IF(F21=0,0,F21/G21)</f>
        <v>0</v>
      </c>
      <c r="I21" s="383">
        <f>SUMIF('Exhibit D'!$A$20:$A$98,'Exhibit F'!A21,'Exhibit D'!$E$20:$E$98)</f>
        <v>0</v>
      </c>
      <c r="J21" s="333">
        <f t="shared" ref="J21:J55" si="2">H21*I21</f>
        <v>0</v>
      </c>
      <c r="K21" s="31"/>
      <c r="L21" s="3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P21" s="1"/>
    </row>
    <row r="22" spans="1:42" s="3" customFormat="1" x14ac:dyDescent="0.2">
      <c r="A22" s="382">
        <f>+'Exhibit D'!A22</f>
        <v>52</v>
      </c>
      <c r="B22" s="406" t="str">
        <f>+'Exhibit D'!B22</f>
        <v>Delivery &amp; Labor</v>
      </c>
      <c r="C22" s="332">
        <v>0</v>
      </c>
      <c r="D22" s="332">
        <v>0</v>
      </c>
      <c r="E22" s="331">
        <v>0</v>
      </c>
      <c r="F22" s="406">
        <f t="shared" si="0"/>
        <v>0</v>
      </c>
      <c r="G22" s="333">
        <f>+'Exhibit B'!F35</f>
        <v>0</v>
      </c>
      <c r="H22" s="334">
        <f t="shared" si="1"/>
        <v>0</v>
      </c>
      <c r="I22" s="383">
        <f>SUMIF('Exhibit D'!$A$20:$A$98,'Exhibit F'!A22,'Exhibit D'!$E$20:$E$98)</f>
        <v>0</v>
      </c>
      <c r="J22" s="333">
        <f t="shared" si="2"/>
        <v>0</v>
      </c>
      <c r="K22" s="31"/>
      <c r="L22" s="3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P22" s="1"/>
    </row>
    <row r="23" spans="1:42" s="3" customFormat="1" x14ac:dyDescent="0.2">
      <c r="A23" s="382">
        <f>+'Exhibit D'!A23</f>
        <v>53</v>
      </c>
      <c r="B23" s="406" t="str">
        <f>+'Exhibit D'!B23</f>
        <v>Anesthesia</v>
      </c>
      <c r="C23" s="332">
        <v>0</v>
      </c>
      <c r="D23" s="332">
        <v>0</v>
      </c>
      <c r="E23" s="331">
        <v>0</v>
      </c>
      <c r="F23" s="406">
        <f t="shared" si="0"/>
        <v>0</v>
      </c>
      <c r="G23" s="333">
        <f>+'Exhibit B'!F36</f>
        <v>0</v>
      </c>
      <c r="H23" s="334">
        <f t="shared" si="1"/>
        <v>0</v>
      </c>
      <c r="I23" s="383">
        <f>SUMIF('Exhibit D'!$A$20:$A$98,'Exhibit F'!A23,'Exhibit D'!$E$20:$E$98)</f>
        <v>0</v>
      </c>
      <c r="J23" s="333">
        <f t="shared" si="2"/>
        <v>0</v>
      </c>
      <c r="K23" s="31"/>
      <c r="L23" s="3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P23" s="1"/>
    </row>
    <row r="24" spans="1:42" s="3" customFormat="1" x14ac:dyDescent="0.2">
      <c r="A24" s="382">
        <f>+'Exhibit D'!A24</f>
        <v>54</v>
      </c>
      <c r="B24" s="406" t="str">
        <f>+'Exhibit D'!B24</f>
        <v>Radiology-Diagnostic</v>
      </c>
      <c r="C24" s="332">
        <v>0</v>
      </c>
      <c r="D24" s="332">
        <v>0</v>
      </c>
      <c r="E24" s="331">
        <v>0</v>
      </c>
      <c r="F24" s="406">
        <f t="shared" si="0"/>
        <v>0</v>
      </c>
      <c r="G24" s="333">
        <f>+'Exhibit B'!F37</f>
        <v>0</v>
      </c>
      <c r="H24" s="334">
        <f t="shared" si="1"/>
        <v>0</v>
      </c>
      <c r="I24" s="383">
        <f>SUMIF('Exhibit D'!$A$20:$A$98,'Exhibit F'!A24,'Exhibit D'!$E$20:$E$98)</f>
        <v>0</v>
      </c>
      <c r="J24" s="333">
        <f t="shared" si="2"/>
        <v>0</v>
      </c>
      <c r="K24" s="31"/>
      <c r="L24" s="3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P24" s="1"/>
    </row>
    <row r="25" spans="1:42" s="3" customFormat="1" x14ac:dyDescent="0.2">
      <c r="A25" s="382">
        <f>+'Exhibit D'!A25</f>
        <v>54.01</v>
      </c>
      <c r="B25" s="406" t="str">
        <f>+'Exhibit D'!B25</f>
        <v>Ultrasound</v>
      </c>
      <c r="C25" s="332">
        <v>0</v>
      </c>
      <c r="D25" s="332">
        <v>0</v>
      </c>
      <c r="E25" s="331">
        <v>0</v>
      </c>
      <c r="F25" s="406">
        <f t="shared" si="0"/>
        <v>0</v>
      </c>
      <c r="G25" s="333">
        <f>+'Exhibit B'!F38</f>
        <v>0</v>
      </c>
      <c r="H25" s="334">
        <f t="shared" si="1"/>
        <v>0</v>
      </c>
      <c r="I25" s="383">
        <f>SUMIF('Exhibit D'!$A$20:$A$98,'Exhibit F'!A25,'Exhibit D'!$E$20:$E$98)</f>
        <v>0</v>
      </c>
      <c r="J25" s="333">
        <f t="shared" si="2"/>
        <v>0</v>
      </c>
      <c r="K25" s="31"/>
      <c r="L25" s="3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P25" s="1"/>
    </row>
    <row r="26" spans="1:42" s="217" customFormat="1" x14ac:dyDescent="0.2">
      <c r="A26" s="382">
        <f>+'Exhibit D'!A26</f>
        <v>54.02</v>
      </c>
      <c r="B26" s="406" t="str">
        <f>+'Exhibit D'!B26</f>
        <v>Nuclear Medicine-Diagnostic</v>
      </c>
      <c r="C26" s="332">
        <v>0</v>
      </c>
      <c r="D26" s="332">
        <v>0</v>
      </c>
      <c r="E26" s="331">
        <v>0</v>
      </c>
      <c r="F26" s="406">
        <f t="shared" si="0"/>
        <v>0</v>
      </c>
      <c r="G26" s="333">
        <f>+'Exhibit B'!F39</f>
        <v>0</v>
      </c>
      <c r="H26" s="334">
        <f t="shared" si="1"/>
        <v>0</v>
      </c>
      <c r="I26" s="383">
        <f>SUMIF('Exhibit D'!$A$20:$A$98,'Exhibit F'!A26,'Exhibit D'!$E$20:$E$98)</f>
        <v>0</v>
      </c>
      <c r="J26" s="333">
        <f t="shared" si="2"/>
        <v>0</v>
      </c>
      <c r="K26" s="31"/>
      <c r="L26" s="31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P26" s="215"/>
    </row>
    <row r="27" spans="1:42" s="217" customFormat="1" x14ac:dyDescent="0.2">
      <c r="A27" s="382">
        <f>+'Exhibit D'!A27</f>
        <v>55</v>
      </c>
      <c r="B27" s="406" t="str">
        <f>+'Exhibit D'!B27</f>
        <v>Radiology-Therapeutic</v>
      </c>
      <c r="C27" s="332">
        <v>0</v>
      </c>
      <c r="D27" s="332">
        <v>0</v>
      </c>
      <c r="E27" s="331">
        <v>0</v>
      </c>
      <c r="F27" s="406">
        <f t="shared" si="0"/>
        <v>0</v>
      </c>
      <c r="G27" s="333">
        <f>+'Exhibit B'!F40</f>
        <v>0</v>
      </c>
      <c r="H27" s="334">
        <f t="shared" si="1"/>
        <v>0</v>
      </c>
      <c r="I27" s="383">
        <f>SUMIF('Exhibit D'!$A$20:$A$98,'Exhibit F'!A27,'Exhibit D'!$E$20:$E$98)</f>
        <v>0</v>
      </c>
      <c r="J27" s="333">
        <f t="shared" si="2"/>
        <v>0</v>
      </c>
      <c r="K27" s="31"/>
      <c r="L27" s="31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P27" s="215"/>
    </row>
    <row r="28" spans="1:42" s="217" customFormat="1" x14ac:dyDescent="0.2">
      <c r="A28" s="382">
        <f>+'Exhibit D'!A28</f>
        <v>56</v>
      </c>
      <c r="B28" s="406" t="str">
        <f>+'Exhibit D'!B28</f>
        <v>Radioisotope</v>
      </c>
      <c r="C28" s="332">
        <v>0</v>
      </c>
      <c r="D28" s="332">
        <v>0</v>
      </c>
      <c r="E28" s="331">
        <v>0</v>
      </c>
      <c r="F28" s="406">
        <f t="shared" si="0"/>
        <v>0</v>
      </c>
      <c r="G28" s="333">
        <f>+'Exhibit B'!F41</f>
        <v>0</v>
      </c>
      <c r="H28" s="334">
        <f t="shared" si="1"/>
        <v>0</v>
      </c>
      <c r="I28" s="383">
        <f>SUMIF('Exhibit D'!$A$20:$A$98,'Exhibit F'!A28,'Exhibit D'!$E$20:$E$98)</f>
        <v>0</v>
      </c>
      <c r="J28" s="333">
        <f t="shared" si="2"/>
        <v>0</v>
      </c>
      <c r="K28" s="31"/>
      <c r="L28" s="31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P28" s="215"/>
    </row>
    <row r="29" spans="1:42" s="217" customFormat="1" x14ac:dyDescent="0.2">
      <c r="A29" s="382">
        <f>+'Exhibit D'!A29</f>
        <v>57</v>
      </c>
      <c r="B29" s="406" t="str">
        <f>+'Exhibit D'!B29</f>
        <v>CT Scan</v>
      </c>
      <c r="C29" s="332">
        <v>0</v>
      </c>
      <c r="D29" s="332">
        <v>0</v>
      </c>
      <c r="E29" s="331">
        <v>0</v>
      </c>
      <c r="F29" s="406">
        <f t="shared" si="0"/>
        <v>0</v>
      </c>
      <c r="G29" s="333">
        <f>+'Exhibit B'!F42</f>
        <v>0</v>
      </c>
      <c r="H29" s="334">
        <f t="shared" si="1"/>
        <v>0</v>
      </c>
      <c r="I29" s="383">
        <f>SUMIF('Exhibit D'!$A$20:$A$98,'Exhibit F'!A29,'Exhibit D'!$E$20:$E$98)</f>
        <v>0</v>
      </c>
      <c r="J29" s="333">
        <f t="shared" si="2"/>
        <v>0</v>
      </c>
      <c r="K29" s="31"/>
      <c r="L29" s="31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P29" s="215"/>
    </row>
    <row r="30" spans="1:42" s="3" customFormat="1" x14ac:dyDescent="0.2">
      <c r="A30" s="382">
        <f>+'Exhibit D'!A30</f>
        <v>58</v>
      </c>
      <c r="B30" s="406" t="str">
        <f>+'Exhibit D'!B30</f>
        <v>MRI</v>
      </c>
      <c r="C30" s="332">
        <v>0</v>
      </c>
      <c r="D30" s="332">
        <v>0</v>
      </c>
      <c r="E30" s="331">
        <v>0</v>
      </c>
      <c r="F30" s="406">
        <f t="shared" si="0"/>
        <v>0</v>
      </c>
      <c r="G30" s="333">
        <f>+'Exhibit B'!F43</f>
        <v>0</v>
      </c>
      <c r="H30" s="334">
        <f t="shared" si="1"/>
        <v>0</v>
      </c>
      <c r="I30" s="383">
        <f>SUMIF('Exhibit D'!$A$20:$A$98,'Exhibit F'!A30,'Exhibit D'!$E$20:$E$98)</f>
        <v>0</v>
      </c>
      <c r="J30" s="333">
        <f t="shared" si="2"/>
        <v>0</v>
      </c>
      <c r="K30" s="31"/>
      <c r="L30" s="3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P30" s="1"/>
    </row>
    <row r="31" spans="1:42" s="3" customFormat="1" x14ac:dyDescent="0.2">
      <c r="A31" s="382">
        <f>+'Exhibit D'!A31</f>
        <v>59</v>
      </c>
      <c r="B31" s="406" t="str">
        <f>+'Exhibit D'!B31</f>
        <v>Cardiac Cath</v>
      </c>
      <c r="C31" s="332">
        <v>0</v>
      </c>
      <c r="D31" s="332">
        <v>0</v>
      </c>
      <c r="E31" s="331">
        <v>0</v>
      </c>
      <c r="F31" s="406">
        <f t="shared" si="0"/>
        <v>0</v>
      </c>
      <c r="G31" s="333">
        <f>+'Exhibit B'!F44</f>
        <v>0</v>
      </c>
      <c r="H31" s="334">
        <f t="shared" si="1"/>
        <v>0</v>
      </c>
      <c r="I31" s="383">
        <f>SUMIF('Exhibit D'!$A$20:$A$98,'Exhibit F'!A31,'Exhibit D'!$E$20:$E$98)</f>
        <v>0</v>
      </c>
      <c r="J31" s="333">
        <f t="shared" si="2"/>
        <v>0</v>
      </c>
      <c r="K31" s="31"/>
      <c r="L31" s="3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P31" s="1"/>
    </row>
    <row r="32" spans="1:42" s="3" customFormat="1" x14ac:dyDescent="0.2">
      <c r="A32" s="382">
        <f>+'Exhibit D'!A32</f>
        <v>60</v>
      </c>
      <c r="B32" s="406" t="str">
        <f>+'Exhibit D'!B32</f>
        <v>Laboratory</v>
      </c>
      <c r="C32" s="332">
        <v>0</v>
      </c>
      <c r="D32" s="332">
        <v>0</v>
      </c>
      <c r="E32" s="331">
        <v>0</v>
      </c>
      <c r="F32" s="406">
        <f t="shared" si="0"/>
        <v>0</v>
      </c>
      <c r="G32" s="333">
        <f>+'Exhibit B'!F45</f>
        <v>0</v>
      </c>
      <c r="H32" s="334">
        <f t="shared" si="1"/>
        <v>0</v>
      </c>
      <c r="I32" s="383">
        <f>SUMIF('Exhibit D'!$A$20:$A$98,'Exhibit F'!A32,'Exhibit D'!$E$20:$E$98)</f>
        <v>0</v>
      </c>
      <c r="J32" s="333">
        <f t="shared" si="2"/>
        <v>0</v>
      </c>
      <c r="K32" s="31"/>
      <c r="L32" s="3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P32" s="1"/>
    </row>
    <row r="33" spans="1:42" s="3" customFormat="1" x14ac:dyDescent="0.2">
      <c r="A33" s="382">
        <f>+'Exhibit D'!A33</f>
        <v>60.01</v>
      </c>
      <c r="B33" s="406" t="str">
        <f>+'Exhibit D'!B33</f>
        <v>Blood Laboratory</v>
      </c>
      <c r="C33" s="332">
        <v>0</v>
      </c>
      <c r="D33" s="332">
        <v>0</v>
      </c>
      <c r="E33" s="331">
        <v>0</v>
      </c>
      <c r="F33" s="406">
        <f t="shared" si="0"/>
        <v>0</v>
      </c>
      <c r="G33" s="333">
        <f>+'Exhibit B'!F46</f>
        <v>0</v>
      </c>
      <c r="H33" s="334">
        <f t="shared" si="1"/>
        <v>0</v>
      </c>
      <c r="I33" s="383">
        <f>SUMIF('Exhibit D'!$A$20:$A$98,'Exhibit F'!A33,'Exhibit D'!$E$20:$E$98)</f>
        <v>0</v>
      </c>
      <c r="J33" s="333">
        <f t="shared" si="2"/>
        <v>0</v>
      </c>
      <c r="K33" s="31"/>
      <c r="L33" s="3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P33" s="1"/>
    </row>
    <row r="34" spans="1:42" s="3" customFormat="1" x14ac:dyDescent="0.2">
      <c r="A34" s="382">
        <f>+'Exhibit D'!A34</f>
        <v>62</v>
      </c>
      <c r="B34" s="406" t="str">
        <f>+'Exhibit D'!B34</f>
        <v>Whole Blood &amp; Packed Red Blood Cell</v>
      </c>
      <c r="C34" s="332">
        <v>0</v>
      </c>
      <c r="D34" s="332">
        <v>0</v>
      </c>
      <c r="E34" s="331">
        <v>0</v>
      </c>
      <c r="F34" s="406">
        <f t="shared" si="0"/>
        <v>0</v>
      </c>
      <c r="G34" s="333">
        <f>+'Exhibit B'!F47</f>
        <v>0</v>
      </c>
      <c r="H34" s="334">
        <f t="shared" si="1"/>
        <v>0</v>
      </c>
      <c r="I34" s="383">
        <f>SUMIF('Exhibit D'!$A$20:$A$98,'Exhibit F'!A34,'Exhibit D'!$E$20:$E$98)</f>
        <v>0</v>
      </c>
      <c r="J34" s="333">
        <f t="shared" si="2"/>
        <v>0</v>
      </c>
      <c r="K34" s="31"/>
      <c r="L34" s="3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P34" s="1"/>
    </row>
    <row r="35" spans="1:42" s="3" customFormat="1" x14ac:dyDescent="0.2">
      <c r="A35" s="382">
        <f>+'Exhibit D'!A35</f>
        <v>63</v>
      </c>
      <c r="B35" s="406" t="str">
        <f>+'Exhibit D'!B35</f>
        <v xml:space="preserve">Blood Storing, Processing &amp; Trans. </v>
      </c>
      <c r="C35" s="332">
        <v>0</v>
      </c>
      <c r="D35" s="332">
        <v>0</v>
      </c>
      <c r="E35" s="331">
        <v>0</v>
      </c>
      <c r="F35" s="406">
        <f t="shared" si="0"/>
        <v>0</v>
      </c>
      <c r="G35" s="333">
        <f>+'Exhibit B'!F48</f>
        <v>0</v>
      </c>
      <c r="H35" s="334">
        <f t="shared" si="1"/>
        <v>0</v>
      </c>
      <c r="I35" s="383">
        <f>SUMIF('Exhibit D'!$A$20:$A$98,'Exhibit F'!A35,'Exhibit D'!$E$20:$E$98)</f>
        <v>0</v>
      </c>
      <c r="J35" s="333">
        <f t="shared" si="2"/>
        <v>0</v>
      </c>
      <c r="K35" s="31"/>
      <c r="L35" s="3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P35" s="1"/>
    </row>
    <row r="36" spans="1:42" s="3" customFormat="1" x14ac:dyDescent="0.2">
      <c r="A36" s="382">
        <f>+'Exhibit D'!A36</f>
        <v>64</v>
      </c>
      <c r="B36" s="406" t="str">
        <f>+'Exhibit D'!B36</f>
        <v>IV Therapy</v>
      </c>
      <c r="C36" s="332">
        <v>0</v>
      </c>
      <c r="D36" s="332">
        <v>0</v>
      </c>
      <c r="E36" s="331">
        <v>0</v>
      </c>
      <c r="F36" s="406">
        <f t="shared" si="0"/>
        <v>0</v>
      </c>
      <c r="G36" s="333">
        <f>+'Exhibit B'!F49</f>
        <v>0</v>
      </c>
      <c r="H36" s="334">
        <f t="shared" si="1"/>
        <v>0</v>
      </c>
      <c r="I36" s="383">
        <f>SUMIF('Exhibit D'!$A$20:$A$98,'Exhibit F'!A36,'Exhibit D'!$E$20:$E$98)</f>
        <v>0</v>
      </c>
      <c r="J36" s="333">
        <f t="shared" si="2"/>
        <v>0</v>
      </c>
      <c r="K36" s="31"/>
      <c r="L36" s="3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P36" s="1"/>
    </row>
    <row r="37" spans="1:42" s="3" customFormat="1" x14ac:dyDescent="0.2">
      <c r="A37" s="382">
        <f>+'Exhibit D'!A37</f>
        <v>65</v>
      </c>
      <c r="B37" s="406" t="str">
        <f>+'Exhibit D'!B37</f>
        <v>Respiratory Therapy</v>
      </c>
      <c r="C37" s="332">
        <v>0</v>
      </c>
      <c r="D37" s="332">
        <v>0</v>
      </c>
      <c r="E37" s="331">
        <v>0</v>
      </c>
      <c r="F37" s="406">
        <f t="shared" si="0"/>
        <v>0</v>
      </c>
      <c r="G37" s="333">
        <f>+'Exhibit B'!F50</f>
        <v>0</v>
      </c>
      <c r="H37" s="334">
        <f t="shared" si="1"/>
        <v>0</v>
      </c>
      <c r="I37" s="383">
        <f>SUMIF('Exhibit D'!$A$20:$A$98,'Exhibit F'!A37,'Exhibit D'!$E$20:$E$98)</f>
        <v>0</v>
      </c>
      <c r="J37" s="333">
        <f t="shared" si="2"/>
        <v>0</v>
      </c>
      <c r="K37" s="31"/>
      <c r="L37" s="3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P37" s="1"/>
    </row>
    <row r="38" spans="1:42" s="3" customFormat="1" x14ac:dyDescent="0.2">
      <c r="A38" s="382">
        <f>+'Exhibit D'!A38</f>
        <v>66</v>
      </c>
      <c r="B38" s="406" t="str">
        <f>+'Exhibit D'!B38</f>
        <v>Physical Therapy</v>
      </c>
      <c r="C38" s="332">
        <v>0</v>
      </c>
      <c r="D38" s="332">
        <v>0</v>
      </c>
      <c r="E38" s="331">
        <v>0</v>
      </c>
      <c r="F38" s="406">
        <f t="shared" si="0"/>
        <v>0</v>
      </c>
      <c r="G38" s="333">
        <f>+'Exhibit B'!F51</f>
        <v>0</v>
      </c>
      <c r="H38" s="334">
        <f t="shared" si="1"/>
        <v>0</v>
      </c>
      <c r="I38" s="383">
        <f>SUMIF('Exhibit D'!$A$20:$A$98,'Exhibit F'!A38,'Exhibit D'!$E$20:$E$98)</f>
        <v>0</v>
      </c>
      <c r="J38" s="333">
        <f t="shared" si="2"/>
        <v>0</v>
      </c>
      <c r="K38" s="31"/>
      <c r="L38" s="3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P38" s="1"/>
    </row>
    <row r="39" spans="1:42" s="3" customFormat="1" x14ac:dyDescent="0.2">
      <c r="A39" s="382">
        <f>+'Exhibit D'!A39</f>
        <v>67</v>
      </c>
      <c r="B39" s="406" t="str">
        <f>+'Exhibit D'!B39</f>
        <v>Occupational Therapy</v>
      </c>
      <c r="C39" s="332">
        <v>0</v>
      </c>
      <c r="D39" s="332">
        <v>0</v>
      </c>
      <c r="E39" s="331">
        <v>0</v>
      </c>
      <c r="F39" s="406">
        <f t="shared" si="0"/>
        <v>0</v>
      </c>
      <c r="G39" s="333">
        <f>+'Exhibit B'!F52</f>
        <v>0</v>
      </c>
      <c r="H39" s="334">
        <f t="shared" si="1"/>
        <v>0</v>
      </c>
      <c r="I39" s="383">
        <f>SUMIF('Exhibit D'!$A$20:$A$98,'Exhibit F'!A39,'Exhibit D'!$E$20:$E$98)</f>
        <v>0</v>
      </c>
      <c r="J39" s="333">
        <f t="shared" si="2"/>
        <v>0</v>
      </c>
      <c r="K39" s="31"/>
      <c r="L39" s="3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P39" s="1"/>
    </row>
    <row r="40" spans="1:42" s="3" customFormat="1" x14ac:dyDescent="0.2">
      <c r="A40" s="382">
        <f>+'Exhibit D'!A40</f>
        <v>68</v>
      </c>
      <c r="B40" s="406" t="str">
        <f>+'Exhibit D'!B40</f>
        <v>Speech Therapy</v>
      </c>
      <c r="C40" s="332">
        <v>0</v>
      </c>
      <c r="D40" s="332">
        <v>0</v>
      </c>
      <c r="E40" s="331">
        <v>0</v>
      </c>
      <c r="F40" s="406">
        <f t="shared" si="0"/>
        <v>0</v>
      </c>
      <c r="G40" s="333">
        <f>+'Exhibit B'!F53</f>
        <v>0</v>
      </c>
      <c r="H40" s="334">
        <f t="shared" si="1"/>
        <v>0</v>
      </c>
      <c r="I40" s="383">
        <f>SUMIF('Exhibit D'!$A$20:$A$98,'Exhibit F'!A40,'Exhibit D'!$E$20:$E$98)</f>
        <v>0</v>
      </c>
      <c r="J40" s="333">
        <f t="shared" si="2"/>
        <v>0</v>
      </c>
      <c r="K40" s="31"/>
      <c r="L40" s="3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P40" s="1"/>
    </row>
    <row r="41" spans="1:42" s="3" customFormat="1" x14ac:dyDescent="0.2">
      <c r="A41" s="382">
        <f>+'Exhibit D'!A41</f>
        <v>69</v>
      </c>
      <c r="B41" s="406" t="str">
        <f>+'Exhibit D'!B41</f>
        <v>Electrocardiology</v>
      </c>
      <c r="C41" s="332">
        <v>0</v>
      </c>
      <c r="D41" s="332">
        <v>0</v>
      </c>
      <c r="E41" s="331">
        <v>0</v>
      </c>
      <c r="F41" s="406">
        <f t="shared" si="0"/>
        <v>0</v>
      </c>
      <c r="G41" s="333">
        <f>+'Exhibit B'!F54</f>
        <v>0</v>
      </c>
      <c r="H41" s="334">
        <f t="shared" si="1"/>
        <v>0</v>
      </c>
      <c r="I41" s="383">
        <f>SUMIF('Exhibit D'!$A$20:$A$98,'Exhibit F'!A41,'Exhibit D'!$E$20:$E$98)</f>
        <v>0</v>
      </c>
      <c r="J41" s="333">
        <f t="shared" si="2"/>
        <v>0</v>
      </c>
      <c r="K41" s="31"/>
      <c r="L41" s="3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P41" s="1"/>
    </row>
    <row r="42" spans="1:42" s="3" customFormat="1" x14ac:dyDescent="0.2">
      <c r="A42" s="382">
        <f>+'Exhibit D'!A42</f>
        <v>70</v>
      </c>
      <c r="B42" s="406" t="str">
        <f>+'Exhibit D'!B42</f>
        <v>Electroencephalography</v>
      </c>
      <c r="C42" s="332">
        <v>0</v>
      </c>
      <c r="D42" s="332">
        <v>0</v>
      </c>
      <c r="E42" s="331">
        <v>0</v>
      </c>
      <c r="F42" s="406">
        <f t="shared" si="0"/>
        <v>0</v>
      </c>
      <c r="G42" s="333">
        <f>+'Exhibit B'!F55</f>
        <v>0</v>
      </c>
      <c r="H42" s="334">
        <f t="shared" si="1"/>
        <v>0</v>
      </c>
      <c r="I42" s="383">
        <f>SUMIF('Exhibit D'!$A$20:$A$98,'Exhibit F'!A42,'Exhibit D'!$E$20:$E$98)</f>
        <v>0</v>
      </c>
      <c r="J42" s="333">
        <f t="shared" si="2"/>
        <v>0</v>
      </c>
      <c r="K42" s="31"/>
      <c r="L42" s="3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P42" s="1"/>
    </row>
    <row r="43" spans="1:42" s="3" customFormat="1" x14ac:dyDescent="0.2">
      <c r="A43" s="382">
        <f>+'Exhibit D'!A43</f>
        <v>71</v>
      </c>
      <c r="B43" s="406" t="str">
        <f>+'Exhibit D'!B43</f>
        <v>Med Supplies Charged to Patients</v>
      </c>
      <c r="C43" s="332">
        <v>0</v>
      </c>
      <c r="D43" s="332">
        <v>0</v>
      </c>
      <c r="E43" s="331">
        <v>0</v>
      </c>
      <c r="F43" s="406">
        <f t="shared" si="0"/>
        <v>0</v>
      </c>
      <c r="G43" s="333">
        <f>+'Exhibit B'!F56</f>
        <v>0</v>
      </c>
      <c r="H43" s="334">
        <f t="shared" si="1"/>
        <v>0</v>
      </c>
      <c r="I43" s="383">
        <f>SUMIF('Exhibit D'!$A$20:$A$98,'Exhibit F'!A43,'Exhibit D'!$E$20:$E$98)</f>
        <v>0</v>
      </c>
      <c r="J43" s="333">
        <f t="shared" si="2"/>
        <v>0</v>
      </c>
      <c r="K43" s="31"/>
      <c r="L43" s="3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P43" s="1"/>
    </row>
    <row r="44" spans="1:42" s="3" customFormat="1" x14ac:dyDescent="0.2">
      <c r="A44" s="382">
        <f>+'Exhibit D'!A44</f>
        <v>72</v>
      </c>
      <c r="B44" s="406" t="str">
        <f>+'Exhibit D'!B44</f>
        <v>Imp. Dev Charge to Patient</v>
      </c>
      <c r="C44" s="332">
        <v>0</v>
      </c>
      <c r="D44" s="332">
        <v>0</v>
      </c>
      <c r="E44" s="331">
        <v>0</v>
      </c>
      <c r="F44" s="406">
        <f t="shared" si="0"/>
        <v>0</v>
      </c>
      <c r="G44" s="333">
        <f>+'Exhibit B'!F57</f>
        <v>0</v>
      </c>
      <c r="H44" s="334">
        <f t="shared" si="1"/>
        <v>0</v>
      </c>
      <c r="I44" s="383">
        <f>SUMIF('Exhibit D'!$A$20:$A$98,'Exhibit F'!A44,'Exhibit D'!$E$20:$E$98)</f>
        <v>0</v>
      </c>
      <c r="J44" s="333">
        <f t="shared" si="2"/>
        <v>0</v>
      </c>
      <c r="K44" s="31"/>
      <c r="L44" s="3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P44" s="1"/>
    </row>
    <row r="45" spans="1:42" s="3" customFormat="1" x14ac:dyDescent="0.2">
      <c r="A45" s="382">
        <f>+'Exhibit D'!A45</f>
        <v>73</v>
      </c>
      <c r="B45" s="406" t="str">
        <f>+'Exhibit D'!B45</f>
        <v>Drugs Charged to Patients</v>
      </c>
      <c r="C45" s="332">
        <v>0</v>
      </c>
      <c r="D45" s="332">
        <v>0</v>
      </c>
      <c r="E45" s="331">
        <v>0</v>
      </c>
      <c r="F45" s="406">
        <f t="shared" si="0"/>
        <v>0</v>
      </c>
      <c r="G45" s="333">
        <f>+'Exhibit B'!F58</f>
        <v>0</v>
      </c>
      <c r="H45" s="334">
        <f t="shared" si="1"/>
        <v>0</v>
      </c>
      <c r="I45" s="383">
        <f>SUMIF('Exhibit D'!$A$20:$A$98,'Exhibit F'!A45,'Exhibit D'!$E$20:$E$98)</f>
        <v>0</v>
      </c>
      <c r="J45" s="333">
        <f t="shared" si="2"/>
        <v>0</v>
      </c>
      <c r="K45" s="31"/>
      <c r="L45" s="3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P45" s="1"/>
    </row>
    <row r="46" spans="1:42" s="3" customFormat="1" x14ac:dyDescent="0.2">
      <c r="A46" s="382">
        <f>+'Exhibit D'!A46</f>
        <v>74</v>
      </c>
      <c r="B46" s="406" t="str">
        <f>+'Exhibit D'!B46</f>
        <v>Renal Dialysis</v>
      </c>
      <c r="C46" s="332">
        <v>0</v>
      </c>
      <c r="D46" s="332">
        <v>0</v>
      </c>
      <c r="E46" s="331">
        <v>0</v>
      </c>
      <c r="F46" s="406">
        <f t="shared" si="0"/>
        <v>0</v>
      </c>
      <c r="G46" s="333">
        <f>+'Exhibit B'!F59</f>
        <v>0</v>
      </c>
      <c r="H46" s="334">
        <f t="shared" si="1"/>
        <v>0</v>
      </c>
      <c r="I46" s="383">
        <f>SUMIF('Exhibit D'!$A$20:$A$98,'Exhibit F'!A46,'Exhibit D'!$E$20:$E$98)</f>
        <v>0</v>
      </c>
      <c r="J46" s="333">
        <f t="shared" si="2"/>
        <v>0</v>
      </c>
      <c r="K46" s="31"/>
      <c r="L46" s="3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P46" s="1"/>
    </row>
    <row r="47" spans="1:42" s="3" customFormat="1" x14ac:dyDescent="0.2">
      <c r="A47" s="382">
        <f>+'Exhibit D'!A47</f>
        <v>75</v>
      </c>
      <c r="B47" s="406" t="str">
        <f>+'Exhibit D'!B47</f>
        <v>ASC (Non-Distinct Part)</v>
      </c>
      <c r="C47" s="332">
        <v>0</v>
      </c>
      <c r="D47" s="332">
        <v>0</v>
      </c>
      <c r="E47" s="331">
        <v>0</v>
      </c>
      <c r="F47" s="406">
        <f t="shared" si="0"/>
        <v>0</v>
      </c>
      <c r="G47" s="333">
        <f>+'Exhibit B'!F60</f>
        <v>0</v>
      </c>
      <c r="H47" s="334">
        <f t="shared" si="1"/>
        <v>0</v>
      </c>
      <c r="I47" s="383">
        <f>SUMIF('Exhibit D'!$A$20:$A$98,'Exhibit F'!A47,'Exhibit D'!$E$20:$E$98)</f>
        <v>0</v>
      </c>
      <c r="J47" s="333">
        <f t="shared" si="2"/>
        <v>0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P47" s="1"/>
    </row>
    <row r="48" spans="1:42" s="3" customFormat="1" x14ac:dyDescent="0.2">
      <c r="A48" s="382">
        <f>+'Exhibit D'!A48</f>
        <v>76</v>
      </c>
      <c r="B48" s="406" t="str">
        <f>+'Exhibit D'!B48</f>
        <v>Endoscopy</v>
      </c>
      <c r="C48" s="332">
        <v>0</v>
      </c>
      <c r="D48" s="332">
        <v>0</v>
      </c>
      <c r="E48" s="331">
        <v>0</v>
      </c>
      <c r="F48" s="406">
        <f t="shared" si="0"/>
        <v>0</v>
      </c>
      <c r="G48" s="333">
        <f>+'Exhibit B'!F61</f>
        <v>0</v>
      </c>
      <c r="H48" s="334">
        <f t="shared" si="1"/>
        <v>0</v>
      </c>
      <c r="I48" s="383">
        <f>SUMIF('Exhibit D'!$A$20:$A$98,'Exhibit F'!A48,'Exhibit D'!$E$20:$E$98)</f>
        <v>0</v>
      </c>
      <c r="J48" s="333">
        <f t="shared" si="2"/>
        <v>0</v>
      </c>
      <c r="K48" s="31"/>
      <c r="L48" s="3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P48" s="1"/>
    </row>
    <row r="49" spans="1:42" s="3" customFormat="1" x14ac:dyDescent="0.2">
      <c r="A49" s="382">
        <f>+'Exhibit D'!A49</f>
        <v>76.010000000000005</v>
      </c>
      <c r="B49" s="406" t="str">
        <f>+'Exhibit D'!B49</f>
        <v>Prosthetic Devices</v>
      </c>
      <c r="C49" s="332">
        <v>0</v>
      </c>
      <c r="D49" s="332">
        <v>0</v>
      </c>
      <c r="E49" s="331">
        <v>0</v>
      </c>
      <c r="F49" s="406">
        <f t="shared" si="0"/>
        <v>0</v>
      </c>
      <c r="G49" s="333">
        <f>+'Exhibit B'!F62</f>
        <v>0</v>
      </c>
      <c r="H49" s="334">
        <f t="shared" si="1"/>
        <v>0</v>
      </c>
      <c r="I49" s="383">
        <f>SUMIF('Exhibit D'!$A$20:$A$98,'Exhibit F'!A49,'Exhibit D'!$E$20:$E$98)</f>
        <v>0</v>
      </c>
      <c r="J49" s="333">
        <f t="shared" si="2"/>
        <v>0</v>
      </c>
      <c r="K49" s="31"/>
      <c r="L49" s="3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P49" s="1"/>
    </row>
    <row r="50" spans="1:42" s="3" customFormat="1" x14ac:dyDescent="0.2">
      <c r="A50" s="382">
        <f>+'Exhibit D'!A50</f>
        <v>76.02</v>
      </c>
      <c r="B50" s="406" t="str">
        <f>+'Exhibit D'!B50</f>
        <v>Inpatient Care</v>
      </c>
      <c r="C50" s="332">
        <v>0</v>
      </c>
      <c r="D50" s="332">
        <v>0</v>
      </c>
      <c r="E50" s="331">
        <v>0</v>
      </c>
      <c r="F50" s="406">
        <f t="shared" si="0"/>
        <v>0</v>
      </c>
      <c r="G50" s="333">
        <f>+'Exhibit B'!F63</f>
        <v>0</v>
      </c>
      <c r="H50" s="334">
        <f t="shared" si="1"/>
        <v>0</v>
      </c>
      <c r="I50" s="383">
        <f>SUMIF('Exhibit D'!$A$20:$A$98,'Exhibit F'!A50,'Exhibit D'!$E$20:$E$98)</f>
        <v>0</v>
      </c>
      <c r="J50" s="333">
        <f t="shared" si="2"/>
        <v>0</v>
      </c>
      <c r="K50" s="31"/>
      <c r="L50" s="3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P50" s="1"/>
    </row>
    <row r="51" spans="1:42" s="3" customFormat="1" x14ac:dyDescent="0.2">
      <c r="A51" s="382">
        <f>+'Exhibit D'!A51</f>
        <v>76.03</v>
      </c>
      <c r="B51" s="406" t="str">
        <f>+'Exhibit D'!B51</f>
        <v>NICU Professional Services</v>
      </c>
      <c r="C51" s="332">
        <v>0</v>
      </c>
      <c r="D51" s="332">
        <v>0</v>
      </c>
      <c r="E51" s="331">
        <v>0</v>
      </c>
      <c r="F51" s="406">
        <f t="shared" si="0"/>
        <v>0</v>
      </c>
      <c r="G51" s="333">
        <f>+'Exhibit B'!F64</f>
        <v>0</v>
      </c>
      <c r="H51" s="334">
        <f t="shared" si="1"/>
        <v>0</v>
      </c>
      <c r="I51" s="383">
        <f>SUMIF('Exhibit D'!$A$20:$A$98,'Exhibit F'!A51,'Exhibit D'!$E$20:$E$98)</f>
        <v>0</v>
      </c>
      <c r="J51" s="333">
        <f t="shared" si="2"/>
        <v>0</v>
      </c>
      <c r="K51" s="31"/>
      <c r="L51" s="3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P51" s="1"/>
    </row>
    <row r="52" spans="1:42" s="3" customFormat="1" x14ac:dyDescent="0.2">
      <c r="A52" s="382">
        <f>+'Exhibit D'!A52</f>
        <v>76.040000000000006</v>
      </c>
      <c r="B52" s="406" t="str">
        <f>+'Exhibit D'!B52</f>
        <v>PICU Professional Services</v>
      </c>
      <c r="C52" s="332">
        <v>0</v>
      </c>
      <c r="D52" s="332">
        <v>0</v>
      </c>
      <c r="E52" s="331">
        <v>0</v>
      </c>
      <c r="F52" s="406">
        <f t="shared" si="0"/>
        <v>0</v>
      </c>
      <c r="G52" s="333">
        <f>+'Exhibit B'!F65</f>
        <v>0</v>
      </c>
      <c r="H52" s="334">
        <f t="shared" si="1"/>
        <v>0</v>
      </c>
      <c r="I52" s="383">
        <f>SUMIF('Exhibit D'!$A$20:$A$98,'Exhibit F'!A52,'Exhibit D'!$E$20:$E$98)</f>
        <v>0</v>
      </c>
      <c r="J52" s="333">
        <f t="shared" si="2"/>
        <v>0</v>
      </c>
      <c r="K52" s="31"/>
      <c r="L52" s="3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P52" s="1"/>
    </row>
    <row r="53" spans="1:42" s="3" customFormat="1" x14ac:dyDescent="0.2">
      <c r="A53" s="382">
        <f>+'Exhibit D'!A53</f>
        <v>76.05</v>
      </c>
      <c r="B53" s="406" t="str">
        <f>+'Exhibit D'!B53</f>
        <v>Outpatient Observation Unit</v>
      </c>
      <c r="C53" s="332">
        <v>0</v>
      </c>
      <c r="D53" s="332">
        <v>0</v>
      </c>
      <c r="E53" s="331">
        <v>0</v>
      </c>
      <c r="F53" s="406">
        <f t="shared" si="0"/>
        <v>0</v>
      </c>
      <c r="G53" s="333">
        <f>+'Exhibit B'!F66</f>
        <v>0</v>
      </c>
      <c r="H53" s="334">
        <f t="shared" si="1"/>
        <v>0</v>
      </c>
      <c r="I53" s="383">
        <f>SUMIF('Exhibit D'!$A$20:$A$98,'Exhibit F'!A53,'Exhibit D'!$E$20:$E$98)</f>
        <v>0</v>
      </c>
      <c r="J53" s="333">
        <f t="shared" si="2"/>
        <v>0</v>
      </c>
      <c r="K53" s="31"/>
      <c r="L53" s="3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P53" s="1"/>
    </row>
    <row r="54" spans="1:42" s="3" customFormat="1" x14ac:dyDescent="0.2">
      <c r="A54" s="382">
        <f>+'Exhibit D'!A54</f>
        <v>76.06</v>
      </c>
      <c r="B54" s="406" t="str">
        <f>+'Exhibit D'!B54</f>
        <v>Intensivists Professional Services</v>
      </c>
      <c r="C54" s="332">
        <v>0</v>
      </c>
      <c r="D54" s="332">
        <v>0</v>
      </c>
      <c r="E54" s="331">
        <v>0</v>
      </c>
      <c r="F54" s="406">
        <f t="shared" si="0"/>
        <v>0</v>
      </c>
      <c r="G54" s="333">
        <f>+'Exhibit B'!F67</f>
        <v>0</v>
      </c>
      <c r="H54" s="334">
        <f t="shared" si="1"/>
        <v>0</v>
      </c>
      <c r="I54" s="383">
        <f>SUMIF('Exhibit D'!$A$20:$A$98,'Exhibit F'!A54,'Exhibit D'!$E$20:$E$98)</f>
        <v>0</v>
      </c>
      <c r="J54" s="333">
        <f t="shared" si="2"/>
        <v>0</v>
      </c>
      <c r="K54" s="31"/>
      <c r="L54" s="3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P54" s="1"/>
    </row>
    <row r="55" spans="1:42" s="3" customFormat="1" x14ac:dyDescent="0.2">
      <c r="A55" s="386">
        <f>+'Exhibit D'!A55</f>
        <v>76.069999999999993</v>
      </c>
      <c r="B55" s="408" t="str">
        <f>+'Exhibit D'!B55</f>
        <v>Cardiac Rehab</v>
      </c>
      <c r="C55" s="335">
        <v>0</v>
      </c>
      <c r="D55" s="335">
        <v>0</v>
      </c>
      <c r="E55" s="407">
        <v>0</v>
      </c>
      <c r="F55" s="408">
        <f t="shared" si="0"/>
        <v>0</v>
      </c>
      <c r="G55" s="336">
        <f>+'Exhibit B'!F68</f>
        <v>0</v>
      </c>
      <c r="H55" s="337">
        <f t="shared" si="1"/>
        <v>0</v>
      </c>
      <c r="I55" s="387">
        <f>SUMIF('Exhibit D'!$A$20:$A$98,'Exhibit F'!A55,'Exhibit D'!$E$20:$E$98)</f>
        <v>0</v>
      </c>
      <c r="J55" s="336">
        <f t="shared" si="2"/>
        <v>0</v>
      </c>
      <c r="K55" s="31"/>
      <c r="L55" s="3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P55" s="1"/>
    </row>
    <row r="56" spans="1:42" s="3" customFormat="1" x14ac:dyDescent="0.2">
      <c r="A56" s="324" t="s">
        <v>381</v>
      </c>
      <c r="B56" s="301" t="s">
        <v>598</v>
      </c>
      <c r="C56" s="299"/>
      <c r="D56" s="299"/>
      <c r="E56" s="299"/>
      <c r="F56" s="300"/>
      <c r="G56" s="299"/>
      <c r="H56" s="299"/>
      <c r="I56" s="299"/>
      <c r="J56" s="390"/>
      <c r="K56" s="31"/>
      <c r="L56" s="3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P56" s="1"/>
    </row>
    <row r="57" spans="1:42" s="217" customFormat="1" x14ac:dyDescent="0.2">
      <c r="A57" s="378">
        <f>+'Exhibit D'!A57</f>
        <v>88</v>
      </c>
      <c r="B57" s="413" t="str">
        <f>+'Exhibit D'!B57</f>
        <v>Rural Health Clinic</v>
      </c>
      <c r="C57" s="328">
        <v>0</v>
      </c>
      <c r="D57" s="328">
        <v>0</v>
      </c>
      <c r="E57" s="327">
        <v>0</v>
      </c>
      <c r="F57" s="413">
        <f t="shared" ref="F57:F58" si="3">SUM(C57:E57)</f>
        <v>0</v>
      </c>
      <c r="G57" s="329">
        <f>+'Exhibit B'!F70</f>
        <v>0</v>
      </c>
      <c r="H57" s="330">
        <f t="shared" ref="H57:H90" si="4">IF(F57=0,0,F57/G57)</f>
        <v>0</v>
      </c>
      <c r="I57" s="379">
        <f>SUMIF('Exhibit D'!$A$20:$A$98,'Exhibit F'!A57,'Exhibit D'!$E$20:$E$98)</f>
        <v>0</v>
      </c>
      <c r="J57" s="329">
        <f t="shared" ref="J57:J58" si="5">H57*I57</f>
        <v>0</v>
      </c>
      <c r="K57" s="31"/>
      <c r="L57" s="31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P57" s="215"/>
    </row>
    <row r="58" spans="1:42" s="217" customFormat="1" x14ac:dyDescent="0.2">
      <c r="A58" s="382">
        <f>+'Exhibit D'!A58</f>
        <v>89</v>
      </c>
      <c r="B58" s="406" t="str">
        <f>+'Exhibit D'!B58</f>
        <v>Federally Qualified Health Center</v>
      </c>
      <c r="C58" s="332">
        <v>0</v>
      </c>
      <c r="D58" s="332">
        <v>0</v>
      </c>
      <c r="E58" s="331">
        <v>0</v>
      </c>
      <c r="F58" s="406">
        <f t="shared" si="3"/>
        <v>0</v>
      </c>
      <c r="G58" s="333">
        <f>+'Exhibit B'!F71</f>
        <v>0</v>
      </c>
      <c r="H58" s="334">
        <f t="shared" si="4"/>
        <v>0</v>
      </c>
      <c r="I58" s="383">
        <f>SUMIF('Exhibit D'!$A$20:$A$98,'Exhibit F'!A58,'Exhibit D'!$E$20:$E$98)</f>
        <v>0</v>
      </c>
      <c r="J58" s="333">
        <f t="shared" si="5"/>
        <v>0</v>
      </c>
      <c r="K58" s="31"/>
      <c r="L58" s="31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P58" s="215"/>
    </row>
    <row r="59" spans="1:42" s="3" customFormat="1" x14ac:dyDescent="0.2">
      <c r="A59" s="382">
        <f>+'Exhibit D'!A59</f>
        <v>90</v>
      </c>
      <c r="B59" s="406" t="str">
        <f>+'Exhibit D'!B59</f>
        <v>Clinic</v>
      </c>
      <c r="C59" s="332">
        <v>0</v>
      </c>
      <c r="D59" s="332">
        <v>0</v>
      </c>
      <c r="E59" s="331">
        <v>0</v>
      </c>
      <c r="F59" s="406">
        <f>SUM(C59:E59)</f>
        <v>0</v>
      </c>
      <c r="G59" s="333">
        <f>+'Exhibit B'!F72</f>
        <v>0</v>
      </c>
      <c r="H59" s="334">
        <f t="shared" si="4"/>
        <v>0</v>
      </c>
      <c r="I59" s="383">
        <f>SUMIF('Exhibit D'!$A$20:$A$98,'Exhibit F'!A59,'Exhibit D'!$E$20:$E$98)</f>
        <v>0</v>
      </c>
      <c r="J59" s="333">
        <f>H59*I59</f>
        <v>0</v>
      </c>
      <c r="K59" s="31"/>
      <c r="L59" s="3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P59" s="1"/>
    </row>
    <row r="60" spans="1:42" s="3" customFormat="1" x14ac:dyDescent="0.2">
      <c r="A60" s="382">
        <f>+'Exhibit D'!A60</f>
        <v>90.01</v>
      </c>
      <c r="B60" s="406" t="str">
        <f>+'Exhibit D'!B60</f>
        <v>Other Clinic 1</v>
      </c>
      <c r="C60" s="332">
        <v>0</v>
      </c>
      <c r="D60" s="332">
        <v>0</v>
      </c>
      <c r="E60" s="331">
        <v>0</v>
      </c>
      <c r="F60" s="406">
        <f t="shared" ref="F60:F98" si="6">SUM(C60:E60)</f>
        <v>0</v>
      </c>
      <c r="G60" s="333">
        <f>+'Exhibit B'!F73</f>
        <v>0</v>
      </c>
      <c r="H60" s="334">
        <f t="shared" si="4"/>
        <v>0</v>
      </c>
      <c r="I60" s="383">
        <f>SUMIF('Exhibit D'!$A$20:$A$98,'Exhibit F'!A60,'Exhibit D'!$E$20:$E$98)</f>
        <v>0</v>
      </c>
      <c r="J60" s="333">
        <f t="shared" ref="J60:J98" si="7">H60*I60</f>
        <v>0</v>
      </c>
      <c r="K60" s="31"/>
      <c r="L60" s="3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P60" s="1"/>
    </row>
    <row r="61" spans="1:42" s="3" customFormat="1" x14ac:dyDescent="0.2">
      <c r="A61" s="382">
        <f>+'Exhibit D'!A61</f>
        <v>90.02</v>
      </c>
      <c r="B61" s="406" t="str">
        <f>+'Exhibit D'!B61</f>
        <v>Other Clinic 2</v>
      </c>
      <c r="C61" s="332">
        <v>0</v>
      </c>
      <c r="D61" s="332">
        <v>0</v>
      </c>
      <c r="E61" s="331">
        <v>0</v>
      </c>
      <c r="F61" s="406">
        <f t="shared" si="6"/>
        <v>0</v>
      </c>
      <c r="G61" s="333">
        <f>+'Exhibit B'!F74</f>
        <v>0</v>
      </c>
      <c r="H61" s="334">
        <f t="shared" si="4"/>
        <v>0</v>
      </c>
      <c r="I61" s="383">
        <f>SUMIF('Exhibit D'!$A$20:$A$98,'Exhibit F'!A61,'Exhibit D'!$E$20:$E$98)</f>
        <v>0</v>
      </c>
      <c r="J61" s="333">
        <f t="shared" si="7"/>
        <v>0</v>
      </c>
      <c r="K61" s="31"/>
      <c r="L61" s="3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P61" s="1"/>
    </row>
    <row r="62" spans="1:42" s="3" customFormat="1" x14ac:dyDescent="0.2">
      <c r="A62" s="382">
        <f>+'Exhibit D'!A62</f>
        <v>90.03</v>
      </c>
      <c r="B62" s="406" t="str">
        <f>+'Exhibit D'!B62</f>
        <v>Other Clinic 3</v>
      </c>
      <c r="C62" s="332">
        <v>0</v>
      </c>
      <c r="D62" s="332">
        <v>0</v>
      </c>
      <c r="E62" s="331">
        <v>0</v>
      </c>
      <c r="F62" s="406">
        <f t="shared" si="6"/>
        <v>0</v>
      </c>
      <c r="G62" s="333">
        <f>+'Exhibit B'!F75</f>
        <v>0</v>
      </c>
      <c r="H62" s="334">
        <f t="shared" si="4"/>
        <v>0</v>
      </c>
      <c r="I62" s="383">
        <f>SUMIF('Exhibit D'!$A$20:$A$98,'Exhibit F'!A62,'Exhibit D'!$E$20:$E$98)</f>
        <v>0</v>
      </c>
      <c r="J62" s="333">
        <f t="shared" si="7"/>
        <v>0</v>
      </c>
      <c r="K62" s="31"/>
      <c r="L62" s="3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P62" s="1"/>
    </row>
    <row r="63" spans="1:42" s="3" customFormat="1" x14ac:dyDescent="0.2">
      <c r="A63" s="382">
        <f>+'Exhibit D'!A63</f>
        <v>90.04</v>
      </c>
      <c r="B63" s="406" t="str">
        <f>+'Exhibit D'!B63</f>
        <v>Other Clinic 4</v>
      </c>
      <c r="C63" s="332">
        <v>0</v>
      </c>
      <c r="D63" s="332">
        <v>0</v>
      </c>
      <c r="E63" s="331">
        <v>0</v>
      </c>
      <c r="F63" s="406">
        <f t="shared" si="6"/>
        <v>0</v>
      </c>
      <c r="G63" s="333">
        <f>+'Exhibit B'!F76</f>
        <v>0</v>
      </c>
      <c r="H63" s="334">
        <f t="shared" si="4"/>
        <v>0</v>
      </c>
      <c r="I63" s="383">
        <f>SUMIF('Exhibit D'!$A$20:$A$98,'Exhibit F'!A63,'Exhibit D'!$E$20:$E$98)</f>
        <v>0</v>
      </c>
      <c r="J63" s="333">
        <f t="shared" si="7"/>
        <v>0</v>
      </c>
      <c r="K63" s="31"/>
      <c r="L63" s="3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P63" s="1"/>
    </row>
    <row r="64" spans="1:42" s="3" customFormat="1" x14ac:dyDescent="0.2">
      <c r="A64" s="382">
        <f>+'Exhibit D'!A64</f>
        <v>90.05</v>
      </c>
      <c r="B64" s="406" t="str">
        <f>+'Exhibit D'!B64</f>
        <v>Other Clinic 5</v>
      </c>
      <c r="C64" s="332">
        <v>0</v>
      </c>
      <c r="D64" s="332">
        <v>0</v>
      </c>
      <c r="E64" s="331">
        <v>0</v>
      </c>
      <c r="F64" s="406">
        <f t="shared" si="6"/>
        <v>0</v>
      </c>
      <c r="G64" s="333">
        <f>+'Exhibit B'!F77</f>
        <v>0</v>
      </c>
      <c r="H64" s="334">
        <f t="shared" si="4"/>
        <v>0</v>
      </c>
      <c r="I64" s="383">
        <f>SUMIF('Exhibit D'!$A$20:$A$98,'Exhibit F'!A64,'Exhibit D'!$E$20:$E$98)</f>
        <v>0</v>
      </c>
      <c r="J64" s="333">
        <f t="shared" si="7"/>
        <v>0</v>
      </c>
      <c r="K64" s="31"/>
      <c r="L64" s="3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P64" s="1"/>
    </row>
    <row r="65" spans="1:42" s="3" customFormat="1" x14ac:dyDescent="0.2">
      <c r="A65" s="382">
        <f>+'Exhibit D'!A65</f>
        <v>90.06</v>
      </c>
      <c r="B65" s="406" t="str">
        <f>+'Exhibit D'!B65</f>
        <v>Other Clinic 6</v>
      </c>
      <c r="C65" s="332">
        <v>0</v>
      </c>
      <c r="D65" s="332">
        <v>0</v>
      </c>
      <c r="E65" s="331">
        <v>0</v>
      </c>
      <c r="F65" s="406">
        <f t="shared" si="6"/>
        <v>0</v>
      </c>
      <c r="G65" s="333">
        <f>+'Exhibit B'!F78</f>
        <v>0</v>
      </c>
      <c r="H65" s="334">
        <f t="shared" si="4"/>
        <v>0</v>
      </c>
      <c r="I65" s="383">
        <f>SUMIF('Exhibit D'!$A$20:$A$98,'Exhibit F'!A65,'Exhibit D'!$E$20:$E$98)</f>
        <v>0</v>
      </c>
      <c r="J65" s="333">
        <f t="shared" si="7"/>
        <v>0</v>
      </c>
      <c r="K65" s="31"/>
      <c r="L65" s="3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P65" s="1"/>
    </row>
    <row r="66" spans="1:42" s="3" customFormat="1" x14ac:dyDescent="0.2">
      <c r="A66" s="382">
        <f>+'Exhibit D'!A66</f>
        <v>90.07</v>
      </c>
      <c r="B66" s="406" t="str">
        <f>+'Exhibit D'!B66</f>
        <v>Other Clinic 7</v>
      </c>
      <c r="C66" s="332">
        <v>0</v>
      </c>
      <c r="D66" s="332">
        <v>0</v>
      </c>
      <c r="E66" s="331">
        <v>0</v>
      </c>
      <c r="F66" s="406">
        <f t="shared" si="6"/>
        <v>0</v>
      </c>
      <c r="G66" s="333">
        <f>+'Exhibit B'!F79</f>
        <v>0</v>
      </c>
      <c r="H66" s="334">
        <f t="shared" si="4"/>
        <v>0</v>
      </c>
      <c r="I66" s="383">
        <f>SUMIF('Exhibit D'!$A$20:$A$98,'Exhibit F'!A66,'Exhibit D'!$E$20:$E$98)</f>
        <v>0</v>
      </c>
      <c r="J66" s="333">
        <f t="shared" si="7"/>
        <v>0</v>
      </c>
      <c r="K66" s="31"/>
      <c r="L66" s="3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P66" s="1"/>
    </row>
    <row r="67" spans="1:42" s="3" customFormat="1" x14ac:dyDescent="0.2">
      <c r="A67" s="382">
        <f>+'Exhibit D'!A67</f>
        <v>90.08</v>
      </c>
      <c r="B67" s="406" t="str">
        <f>+'Exhibit D'!B67</f>
        <v>Other Clinic 8</v>
      </c>
      <c r="C67" s="332">
        <v>0</v>
      </c>
      <c r="D67" s="332">
        <v>0</v>
      </c>
      <c r="E67" s="331">
        <v>0</v>
      </c>
      <c r="F67" s="406">
        <f t="shared" si="6"/>
        <v>0</v>
      </c>
      <c r="G67" s="333">
        <f>+'Exhibit B'!F80</f>
        <v>0</v>
      </c>
      <c r="H67" s="334">
        <f t="shared" si="4"/>
        <v>0</v>
      </c>
      <c r="I67" s="383">
        <f>SUMIF('Exhibit D'!$A$20:$A$98,'Exhibit F'!A67,'Exhibit D'!$E$20:$E$98)</f>
        <v>0</v>
      </c>
      <c r="J67" s="333">
        <f t="shared" si="7"/>
        <v>0</v>
      </c>
      <c r="K67" s="31"/>
      <c r="L67" s="3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P67" s="1"/>
    </row>
    <row r="68" spans="1:42" s="3" customFormat="1" x14ac:dyDescent="0.2">
      <c r="A68" s="382">
        <f>+'Exhibit D'!A68</f>
        <v>90.09</v>
      </c>
      <c r="B68" s="406" t="str">
        <f>+'Exhibit D'!B68</f>
        <v>Other Clinic 9</v>
      </c>
      <c r="C68" s="332">
        <v>0</v>
      </c>
      <c r="D68" s="332">
        <v>0</v>
      </c>
      <c r="E68" s="331">
        <v>0</v>
      </c>
      <c r="F68" s="406">
        <f t="shared" si="6"/>
        <v>0</v>
      </c>
      <c r="G68" s="333">
        <f>+'Exhibit B'!F81</f>
        <v>0</v>
      </c>
      <c r="H68" s="334">
        <f t="shared" si="4"/>
        <v>0</v>
      </c>
      <c r="I68" s="383">
        <f>SUMIF('Exhibit D'!$A$20:$A$98,'Exhibit F'!A68,'Exhibit D'!$E$20:$E$98)</f>
        <v>0</v>
      </c>
      <c r="J68" s="333">
        <f t="shared" si="7"/>
        <v>0</v>
      </c>
      <c r="K68" s="31"/>
      <c r="L68" s="3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P68" s="1"/>
    </row>
    <row r="69" spans="1:42" s="3" customFormat="1" x14ac:dyDescent="0.2">
      <c r="A69" s="382">
        <f>+'Exhibit D'!A69</f>
        <v>90.1</v>
      </c>
      <c r="B69" s="406" t="str">
        <f>+'Exhibit D'!B69</f>
        <v>Other Clinic 10</v>
      </c>
      <c r="C69" s="332">
        <v>0</v>
      </c>
      <c r="D69" s="332">
        <v>0</v>
      </c>
      <c r="E69" s="331">
        <v>0</v>
      </c>
      <c r="F69" s="406">
        <f t="shared" si="6"/>
        <v>0</v>
      </c>
      <c r="G69" s="333">
        <f>+'Exhibit B'!F82</f>
        <v>0</v>
      </c>
      <c r="H69" s="334">
        <f t="shared" si="4"/>
        <v>0</v>
      </c>
      <c r="I69" s="383">
        <f>SUMIF('Exhibit D'!$A$20:$A$98,'Exhibit F'!A69,'Exhibit D'!$E$20:$E$98)</f>
        <v>0</v>
      </c>
      <c r="J69" s="333">
        <f t="shared" si="7"/>
        <v>0</v>
      </c>
      <c r="K69" s="31"/>
      <c r="L69" s="3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P69" s="1"/>
    </row>
    <row r="70" spans="1:42" s="3" customFormat="1" x14ac:dyDescent="0.2">
      <c r="A70" s="382">
        <f>+'Exhibit D'!A70</f>
        <v>90.11</v>
      </c>
      <c r="B70" s="406" t="str">
        <f>+'Exhibit D'!B70</f>
        <v>Other Clinic 11</v>
      </c>
      <c r="C70" s="332">
        <v>0</v>
      </c>
      <c r="D70" s="332">
        <v>0</v>
      </c>
      <c r="E70" s="331">
        <v>0</v>
      </c>
      <c r="F70" s="406">
        <f t="shared" si="6"/>
        <v>0</v>
      </c>
      <c r="G70" s="333">
        <f>+'Exhibit B'!F83</f>
        <v>0</v>
      </c>
      <c r="H70" s="334">
        <f t="shared" si="4"/>
        <v>0</v>
      </c>
      <c r="I70" s="383">
        <f>SUMIF('Exhibit D'!$A$20:$A$98,'Exhibit F'!A70,'Exhibit D'!$E$20:$E$98)</f>
        <v>0</v>
      </c>
      <c r="J70" s="333">
        <f t="shared" si="7"/>
        <v>0</v>
      </c>
      <c r="K70" s="31"/>
      <c r="L70" s="3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P70" s="1"/>
    </row>
    <row r="71" spans="1:42" s="3" customFormat="1" x14ac:dyDescent="0.2">
      <c r="A71" s="382">
        <f>+'Exhibit D'!A71</f>
        <v>90.12</v>
      </c>
      <c r="B71" s="406" t="str">
        <f>+'Exhibit D'!B71</f>
        <v>Other Clinic 12</v>
      </c>
      <c r="C71" s="332">
        <v>0</v>
      </c>
      <c r="D71" s="332">
        <v>0</v>
      </c>
      <c r="E71" s="331">
        <v>0</v>
      </c>
      <c r="F71" s="406">
        <f t="shared" si="6"/>
        <v>0</v>
      </c>
      <c r="G71" s="333">
        <f>+'Exhibit B'!F84</f>
        <v>0</v>
      </c>
      <c r="H71" s="334">
        <f t="shared" si="4"/>
        <v>0</v>
      </c>
      <c r="I71" s="383">
        <f>SUMIF('Exhibit D'!$A$20:$A$98,'Exhibit F'!A71,'Exhibit D'!$E$20:$E$98)</f>
        <v>0</v>
      </c>
      <c r="J71" s="333">
        <f t="shared" si="7"/>
        <v>0</v>
      </c>
      <c r="K71" s="31"/>
      <c r="L71" s="3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P71" s="1"/>
    </row>
    <row r="72" spans="1:42" s="3" customFormat="1" x14ac:dyDescent="0.2">
      <c r="A72" s="382">
        <f>+'Exhibit D'!A72</f>
        <v>90.13</v>
      </c>
      <c r="B72" s="406" t="str">
        <f>+'Exhibit D'!B72</f>
        <v>Other Clinic 13</v>
      </c>
      <c r="C72" s="332">
        <v>0</v>
      </c>
      <c r="D72" s="332">
        <v>0</v>
      </c>
      <c r="E72" s="331">
        <v>0</v>
      </c>
      <c r="F72" s="406">
        <f t="shared" si="6"/>
        <v>0</v>
      </c>
      <c r="G72" s="333">
        <f>+'Exhibit B'!F85</f>
        <v>0</v>
      </c>
      <c r="H72" s="334">
        <f t="shared" si="4"/>
        <v>0</v>
      </c>
      <c r="I72" s="383">
        <f>SUMIF('Exhibit D'!$A$20:$A$98,'Exhibit F'!A72,'Exhibit D'!$E$20:$E$98)</f>
        <v>0</v>
      </c>
      <c r="J72" s="333">
        <f t="shared" si="7"/>
        <v>0</v>
      </c>
      <c r="K72" s="31"/>
      <c r="L72" s="3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P72" s="1"/>
    </row>
    <row r="73" spans="1:42" s="3" customFormat="1" x14ac:dyDescent="0.2">
      <c r="A73" s="382">
        <f>+'Exhibit D'!A73</f>
        <v>90.14</v>
      </c>
      <c r="B73" s="406" t="str">
        <f>+'Exhibit D'!B73</f>
        <v>Other Clinic 14</v>
      </c>
      <c r="C73" s="332">
        <v>0</v>
      </c>
      <c r="D73" s="332">
        <v>0</v>
      </c>
      <c r="E73" s="331">
        <v>0</v>
      </c>
      <c r="F73" s="406">
        <f t="shared" si="6"/>
        <v>0</v>
      </c>
      <c r="G73" s="333">
        <f>+'Exhibit B'!F86</f>
        <v>0</v>
      </c>
      <c r="H73" s="334">
        <f t="shared" si="4"/>
        <v>0</v>
      </c>
      <c r="I73" s="383">
        <f>SUMIF('Exhibit D'!$A$20:$A$98,'Exhibit F'!A73,'Exhibit D'!$E$20:$E$98)</f>
        <v>0</v>
      </c>
      <c r="J73" s="333">
        <f t="shared" si="7"/>
        <v>0</v>
      </c>
      <c r="K73" s="31"/>
      <c r="L73" s="3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P73" s="1"/>
    </row>
    <row r="74" spans="1:42" s="3" customFormat="1" x14ac:dyDescent="0.2">
      <c r="A74" s="382">
        <f>+'Exhibit D'!A74</f>
        <v>90.15</v>
      </c>
      <c r="B74" s="406" t="str">
        <f>+'Exhibit D'!B74</f>
        <v>Other Clinic 15</v>
      </c>
      <c r="C74" s="332">
        <v>0</v>
      </c>
      <c r="D74" s="332">
        <v>0</v>
      </c>
      <c r="E74" s="331">
        <v>0</v>
      </c>
      <c r="F74" s="406">
        <f t="shared" si="6"/>
        <v>0</v>
      </c>
      <c r="G74" s="333">
        <f>+'Exhibit B'!F87</f>
        <v>0</v>
      </c>
      <c r="H74" s="334">
        <f t="shared" si="4"/>
        <v>0</v>
      </c>
      <c r="I74" s="383">
        <f>SUMIF('Exhibit D'!$A$20:$A$98,'Exhibit F'!A74,'Exhibit D'!$E$20:$E$98)</f>
        <v>0</v>
      </c>
      <c r="J74" s="333">
        <f t="shared" si="7"/>
        <v>0</v>
      </c>
      <c r="K74" s="31"/>
      <c r="L74" s="3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P74" s="1"/>
    </row>
    <row r="75" spans="1:42" s="3" customFormat="1" x14ac:dyDescent="0.2">
      <c r="A75" s="382">
        <f>+'Exhibit D'!A75</f>
        <v>90.16</v>
      </c>
      <c r="B75" s="406" t="str">
        <f>+'Exhibit D'!B75</f>
        <v>Other Clinic 16</v>
      </c>
      <c r="C75" s="332">
        <v>0</v>
      </c>
      <c r="D75" s="332">
        <v>0</v>
      </c>
      <c r="E75" s="331">
        <v>0</v>
      </c>
      <c r="F75" s="406">
        <f t="shared" si="6"/>
        <v>0</v>
      </c>
      <c r="G75" s="333">
        <f>+'Exhibit B'!F88</f>
        <v>0</v>
      </c>
      <c r="H75" s="334">
        <f t="shared" si="4"/>
        <v>0</v>
      </c>
      <c r="I75" s="383">
        <f>SUMIF('Exhibit D'!$A$20:$A$98,'Exhibit F'!A75,'Exhibit D'!$E$20:$E$98)</f>
        <v>0</v>
      </c>
      <c r="J75" s="333">
        <f t="shared" si="7"/>
        <v>0</v>
      </c>
      <c r="K75" s="31"/>
      <c r="L75" s="3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P75" s="1"/>
    </row>
    <row r="76" spans="1:42" s="3" customFormat="1" x14ac:dyDescent="0.2">
      <c r="A76" s="382">
        <f>+'Exhibit D'!A76</f>
        <v>90.17</v>
      </c>
      <c r="B76" s="406" t="str">
        <f>+'Exhibit D'!B76</f>
        <v>Other Clinic 17</v>
      </c>
      <c r="C76" s="332">
        <v>0</v>
      </c>
      <c r="D76" s="332">
        <v>0</v>
      </c>
      <c r="E76" s="331">
        <v>0</v>
      </c>
      <c r="F76" s="406">
        <f t="shared" si="6"/>
        <v>0</v>
      </c>
      <c r="G76" s="333">
        <f>+'Exhibit B'!F89</f>
        <v>0</v>
      </c>
      <c r="H76" s="334">
        <f t="shared" si="4"/>
        <v>0</v>
      </c>
      <c r="I76" s="383">
        <f>SUMIF('Exhibit D'!$A$20:$A$98,'Exhibit F'!A76,'Exhibit D'!$E$20:$E$98)</f>
        <v>0</v>
      </c>
      <c r="J76" s="333">
        <f t="shared" si="7"/>
        <v>0</v>
      </c>
      <c r="K76" s="31"/>
      <c r="L76" s="3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P76" s="1"/>
    </row>
    <row r="77" spans="1:42" s="3" customFormat="1" x14ac:dyDescent="0.2">
      <c r="A77" s="382">
        <f>+'Exhibit D'!A77</f>
        <v>90.18</v>
      </c>
      <c r="B77" s="406" t="str">
        <f>+'Exhibit D'!B77</f>
        <v>Other Clinic 18</v>
      </c>
      <c r="C77" s="332">
        <v>0</v>
      </c>
      <c r="D77" s="332">
        <v>0</v>
      </c>
      <c r="E77" s="331">
        <v>0</v>
      </c>
      <c r="F77" s="406">
        <f t="shared" si="6"/>
        <v>0</v>
      </c>
      <c r="G77" s="333">
        <f>+'Exhibit B'!F90</f>
        <v>0</v>
      </c>
      <c r="H77" s="334">
        <f t="shared" si="4"/>
        <v>0</v>
      </c>
      <c r="I77" s="383">
        <f>SUMIF('Exhibit D'!$A$20:$A$98,'Exhibit F'!A77,'Exhibit D'!$E$20:$E$98)</f>
        <v>0</v>
      </c>
      <c r="J77" s="333">
        <f t="shared" si="7"/>
        <v>0</v>
      </c>
      <c r="K77" s="31"/>
      <c r="L77" s="3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P77" s="1"/>
    </row>
    <row r="78" spans="1:42" s="3" customFormat="1" x14ac:dyDescent="0.2">
      <c r="A78" s="382">
        <f>+'Exhibit D'!A78</f>
        <v>90.19</v>
      </c>
      <c r="B78" s="406" t="str">
        <f>+'Exhibit D'!B78</f>
        <v>Other Clinic 19</v>
      </c>
      <c r="C78" s="332">
        <v>0</v>
      </c>
      <c r="D78" s="332">
        <v>0</v>
      </c>
      <c r="E78" s="331">
        <v>0</v>
      </c>
      <c r="F78" s="406">
        <f t="shared" si="6"/>
        <v>0</v>
      </c>
      <c r="G78" s="333">
        <f>+'Exhibit B'!F91</f>
        <v>0</v>
      </c>
      <c r="H78" s="334">
        <f t="shared" si="4"/>
        <v>0</v>
      </c>
      <c r="I78" s="383">
        <f>SUMIF('Exhibit D'!$A$20:$A$98,'Exhibit F'!A78,'Exhibit D'!$E$20:$E$98)</f>
        <v>0</v>
      </c>
      <c r="J78" s="333">
        <f t="shared" si="7"/>
        <v>0</v>
      </c>
      <c r="K78" s="31"/>
      <c r="L78" s="3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P78" s="1"/>
    </row>
    <row r="79" spans="1:42" s="3" customFormat="1" x14ac:dyDescent="0.2">
      <c r="A79" s="382">
        <f>+'Exhibit D'!A79</f>
        <v>90.2</v>
      </c>
      <c r="B79" s="406" t="str">
        <f>+'Exhibit D'!B79</f>
        <v>Other Clinic 20</v>
      </c>
      <c r="C79" s="332">
        <v>0</v>
      </c>
      <c r="D79" s="332">
        <v>0</v>
      </c>
      <c r="E79" s="331">
        <v>0</v>
      </c>
      <c r="F79" s="406">
        <f t="shared" si="6"/>
        <v>0</v>
      </c>
      <c r="G79" s="333">
        <f>+'Exhibit B'!F92</f>
        <v>0</v>
      </c>
      <c r="H79" s="334">
        <f t="shared" si="4"/>
        <v>0</v>
      </c>
      <c r="I79" s="383">
        <f>SUMIF('Exhibit D'!$A$20:$A$98,'Exhibit F'!A79,'Exhibit D'!$E$20:$E$98)</f>
        <v>0</v>
      </c>
      <c r="J79" s="333">
        <f t="shared" si="7"/>
        <v>0</v>
      </c>
      <c r="K79" s="31"/>
      <c r="L79" s="3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P79" s="1"/>
    </row>
    <row r="80" spans="1:42" s="3" customFormat="1" x14ac:dyDescent="0.2">
      <c r="A80" s="382">
        <f>+'Exhibit D'!A80</f>
        <v>90.21</v>
      </c>
      <c r="B80" s="406" t="str">
        <f>+'Exhibit D'!B80</f>
        <v>Other Clinic 21</v>
      </c>
      <c r="C80" s="332">
        <v>0</v>
      </c>
      <c r="D80" s="332">
        <v>0</v>
      </c>
      <c r="E80" s="331">
        <v>0</v>
      </c>
      <c r="F80" s="406">
        <f t="shared" si="6"/>
        <v>0</v>
      </c>
      <c r="G80" s="333">
        <f>+'Exhibit B'!F93</f>
        <v>0</v>
      </c>
      <c r="H80" s="334">
        <f t="shared" si="4"/>
        <v>0</v>
      </c>
      <c r="I80" s="383">
        <f>SUMIF('Exhibit D'!$A$20:$A$98,'Exhibit F'!A80,'Exhibit D'!$E$20:$E$98)</f>
        <v>0</v>
      </c>
      <c r="J80" s="333">
        <f t="shared" si="7"/>
        <v>0</v>
      </c>
      <c r="K80" s="31"/>
      <c r="L80" s="3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P80" s="1"/>
    </row>
    <row r="81" spans="1:42" s="3" customFormat="1" x14ac:dyDescent="0.2">
      <c r="A81" s="382">
        <f>+'Exhibit D'!A81</f>
        <v>90.22</v>
      </c>
      <c r="B81" s="406" t="str">
        <f>+'Exhibit D'!B81</f>
        <v>Other Clinic 22</v>
      </c>
      <c r="C81" s="332">
        <v>0</v>
      </c>
      <c r="D81" s="332">
        <v>0</v>
      </c>
      <c r="E81" s="331">
        <v>0</v>
      </c>
      <c r="F81" s="406">
        <f t="shared" si="6"/>
        <v>0</v>
      </c>
      <c r="G81" s="333">
        <f>+'Exhibit B'!F94</f>
        <v>0</v>
      </c>
      <c r="H81" s="334">
        <f t="shared" si="4"/>
        <v>0</v>
      </c>
      <c r="I81" s="383">
        <f>SUMIF('Exhibit D'!$A$20:$A$98,'Exhibit F'!A81,'Exhibit D'!$E$20:$E$98)</f>
        <v>0</v>
      </c>
      <c r="J81" s="333">
        <f t="shared" si="7"/>
        <v>0</v>
      </c>
      <c r="K81" s="31"/>
      <c r="L81" s="3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P81" s="1"/>
    </row>
    <row r="82" spans="1:42" s="3" customFormat="1" x14ac:dyDescent="0.2">
      <c r="A82" s="382">
        <f>+'Exhibit D'!A82</f>
        <v>90.23</v>
      </c>
      <c r="B82" s="406" t="str">
        <f>+'Exhibit D'!B82</f>
        <v>Other Clinic 23</v>
      </c>
      <c r="C82" s="332">
        <v>0</v>
      </c>
      <c r="D82" s="332">
        <v>0</v>
      </c>
      <c r="E82" s="331">
        <v>0</v>
      </c>
      <c r="F82" s="406">
        <f t="shared" si="6"/>
        <v>0</v>
      </c>
      <c r="G82" s="333">
        <f>+'Exhibit B'!F95</f>
        <v>0</v>
      </c>
      <c r="H82" s="334">
        <f t="shared" si="4"/>
        <v>0</v>
      </c>
      <c r="I82" s="383">
        <f>SUMIF('Exhibit D'!$A$20:$A$98,'Exhibit F'!A82,'Exhibit D'!$E$20:$E$98)</f>
        <v>0</v>
      </c>
      <c r="J82" s="333">
        <f t="shared" si="7"/>
        <v>0</v>
      </c>
      <c r="K82" s="31"/>
      <c r="L82" s="3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P82" s="1"/>
    </row>
    <row r="83" spans="1:42" s="3" customFormat="1" x14ac:dyDescent="0.2">
      <c r="A83" s="382">
        <f>+'Exhibit D'!A83</f>
        <v>90.24</v>
      </c>
      <c r="B83" s="406" t="str">
        <f>+'Exhibit D'!B83</f>
        <v>Other Clinic 24</v>
      </c>
      <c r="C83" s="332">
        <v>0</v>
      </c>
      <c r="D83" s="332">
        <v>0</v>
      </c>
      <c r="E83" s="331">
        <v>0</v>
      </c>
      <c r="F83" s="406">
        <f t="shared" si="6"/>
        <v>0</v>
      </c>
      <c r="G83" s="333">
        <f>+'Exhibit B'!F96</f>
        <v>0</v>
      </c>
      <c r="H83" s="334">
        <f t="shared" si="4"/>
        <v>0</v>
      </c>
      <c r="I83" s="383">
        <f>SUMIF('Exhibit D'!$A$20:$A$98,'Exhibit F'!A83,'Exhibit D'!$E$20:$E$98)</f>
        <v>0</v>
      </c>
      <c r="J83" s="333">
        <f t="shared" si="7"/>
        <v>0</v>
      </c>
      <c r="K83" s="31"/>
      <c r="L83" s="3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P83" s="1"/>
    </row>
    <row r="84" spans="1:42" s="3" customFormat="1" x14ac:dyDescent="0.2">
      <c r="A84" s="382">
        <f>+'Exhibit D'!A84</f>
        <v>90.25</v>
      </c>
      <c r="B84" s="406" t="str">
        <f>+'Exhibit D'!B84</f>
        <v>Other Clinic 25</v>
      </c>
      <c r="C84" s="332">
        <v>0</v>
      </c>
      <c r="D84" s="332">
        <v>0</v>
      </c>
      <c r="E84" s="331">
        <v>0</v>
      </c>
      <c r="F84" s="406">
        <f t="shared" si="6"/>
        <v>0</v>
      </c>
      <c r="G84" s="333">
        <f>+'Exhibit B'!F97</f>
        <v>0</v>
      </c>
      <c r="H84" s="334">
        <f t="shared" si="4"/>
        <v>0</v>
      </c>
      <c r="I84" s="383">
        <f>SUMIF('Exhibit D'!$A$20:$A$98,'Exhibit F'!A84,'Exhibit D'!$E$20:$E$98)</f>
        <v>0</v>
      </c>
      <c r="J84" s="333">
        <f t="shared" si="7"/>
        <v>0</v>
      </c>
      <c r="K84" s="31"/>
      <c r="L84" s="3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P84" s="1"/>
    </row>
    <row r="85" spans="1:42" s="3" customFormat="1" x14ac:dyDescent="0.2">
      <c r="A85" s="382">
        <f>+'Exhibit D'!A85</f>
        <v>90.26</v>
      </c>
      <c r="B85" s="406" t="str">
        <f>+'Exhibit D'!B85</f>
        <v>Other Clinic 26</v>
      </c>
      <c r="C85" s="332">
        <v>0</v>
      </c>
      <c r="D85" s="332">
        <v>0</v>
      </c>
      <c r="E85" s="331">
        <v>0</v>
      </c>
      <c r="F85" s="406">
        <f t="shared" si="6"/>
        <v>0</v>
      </c>
      <c r="G85" s="333">
        <f>+'Exhibit B'!F98</f>
        <v>0</v>
      </c>
      <c r="H85" s="334">
        <f t="shared" si="4"/>
        <v>0</v>
      </c>
      <c r="I85" s="383">
        <f>SUMIF('Exhibit D'!$A$20:$A$98,'Exhibit F'!A85,'Exhibit D'!$E$20:$E$98)</f>
        <v>0</v>
      </c>
      <c r="J85" s="333">
        <f t="shared" si="7"/>
        <v>0</v>
      </c>
      <c r="K85" s="31"/>
      <c r="L85" s="3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P85" s="1"/>
    </row>
    <row r="86" spans="1:42" s="3" customFormat="1" x14ac:dyDescent="0.2">
      <c r="A86" s="382">
        <f>+'Exhibit D'!A86</f>
        <v>90.27</v>
      </c>
      <c r="B86" s="406" t="str">
        <f>+'Exhibit D'!B86</f>
        <v>Other Clinic 27</v>
      </c>
      <c r="C86" s="332">
        <v>0</v>
      </c>
      <c r="D86" s="332">
        <v>0</v>
      </c>
      <c r="E86" s="331">
        <v>0</v>
      </c>
      <c r="F86" s="406">
        <f t="shared" si="6"/>
        <v>0</v>
      </c>
      <c r="G86" s="333">
        <f>+'Exhibit B'!F99</f>
        <v>0</v>
      </c>
      <c r="H86" s="334">
        <f t="shared" si="4"/>
        <v>0</v>
      </c>
      <c r="I86" s="383">
        <f>SUMIF('Exhibit D'!$A$20:$A$98,'Exhibit F'!A86,'Exhibit D'!$E$20:$E$98)</f>
        <v>0</v>
      </c>
      <c r="J86" s="333">
        <f t="shared" si="7"/>
        <v>0</v>
      </c>
      <c r="K86" s="31"/>
      <c r="L86" s="3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P86" s="1"/>
    </row>
    <row r="87" spans="1:42" s="3" customFormat="1" x14ac:dyDescent="0.2">
      <c r="A87" s="382">
        <f>+'Exhibit D'!A87</f>
        <v>90.28</v>
      </c>
      <c r="B87" s="406" t="str">
        <f>+'Exhibit D'!B87</f>
        <v>Other Clinic 28</v>
      </c>
      <c r="C87" s="332">
        <v>0</v>
      </c>
      <c r="D87" s="332">
        <v>0</v>
      </c>
      <c r="E87" s="331">
        <v>0</v>
      </c>
      <c r="F87" s="406">
        <f t="shared" si="6"/>
        <v>0</v>
      </c>
      <c r="G87" s="333">
        <f>+'Exhibit B'!F100</f>
        <v>0</v>
      </c>
      <c r="H87" s="334">
        <f t="shared" si="4"/>
        <v>0</v>
      </c>
      <c r="I87" s="383">
        <f>SUMIF('Exhibit D'!$A$20:$A$98,'Exhibit F'!A87,'Exhibit D'!$E$20:$E$98)</f>
        <v>0</v>
      </c>
      <c r="J87" s="333">
        <f t="shared" si="7"/>
        <v>0</v>
      </c>
      <c r="K87" s="31"/>
      <c r="L87" s="3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P87" s="1"/>
    </row>
    <row r="88" spans="1:42" s="3" customFormat="1" x14ac:dyDescent="0.2">
      <c r="A88" s="382">
        <f>+'Exhibit D'!A88</f>
        <v>90.29</v>
      </c>
      <c r="B88" s="406" t="str">
        <f>+'Exhibit D'!B88</f>
        <v>Other Clinic 29</v>
      </c>
      <c r="C88" s="332">
        <v>0</v>
      </c>
      <c r="D88" s="332">
        <v>0</v>
      </c>
      <c r="E88" s="331">
        <v>0</v>
      </c>
      <c r="F88" s="406">
        <f t="shared" si="6"/>
        <v>0</v>
      </c>
      <c r="G88" s="333">
        <f>+'Exhibit B'!F101</f>
        <v>0</v>
      </c>
      <c r="H88" s="334">
        <f t="shared" si="4"/>
        <v>0</v>
      </c>
      <c r="I88" s="383">
        <f>SUMIF('Exhibit D'!$A$20:$A$98,'Exhibit F'!A88,'Exhibit D'!$E$20:$E$98)</f>
        <v>0</v>
      </c>
      <c r="J88" s="333">
        <f t="shared" si="7"/>
        <v>0</v>
      </c>
      <c r="K88" s="31"/>
      <c r="L88" s="3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P88" s="1"/>
    </row>
    <row r="89" spans="1:42" s="3" customFormat="1" x14ac:dyDescent="0.2">
      <c r="A89" s="382">
        <f>+'Exhibit D'!A89</f>
        <v>90.3</v>
      </c>
      <c r="B89" s="406" t="str">
        <f>+'Exhibit D'!B89</f>
        <v>Other Clinic 30</v>
      </c>
      <c r="C89" s="332">
        <v>0</v>
      </c>
      <c r="D89" s="332">
        <v>0</v>
      </c>
      <c r="E89" s="331">
        <v>0</v>
      </c>
      <c r="F89" s="406">
        <f t="shared" si="6"/>
        <v>0</v>
      </c>
      <c r="G89" s="333">
        <f>+'Exhibit B'!F102</f>
        <v>0</v>
      </c>
      <c r="H89" s="334">
        <f t="shared" si="4"/>
        <v>0</v>
      </c>
      <c r="I89" s="383">
        <f>SUMIF('Exhibit D'!$A$20:$A$98,'Exhibit F'!A89,'Exhibit D'!$E$20:$E$98)</f>
        <v>0</v>
      </c>
      <c r="J89" s="333">
        <f t="shared" si="7"/>
        <v>0</v>
      </c>
      <c r="K89" s="31"/>
      <c r="L89" s="3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P89" s="1"/>
    </row>
    <row r="90" spans="1:42" s="3" customFormat="1" x14ac:dyDescent="0.2">
      <c r="A90" s="382">
        <f>+'Exhibit D'!A90</f>
        <v>90.31</v>
      </c>
      <c r="B90" s="406" t="str">
        <f>+'Exhibit D'!B90</f>
        <v>Other Clinic 31</v>
      </c>
      <c r="C90" s="332">
        <v>0</v>
      </c>
      <c r="D90" s="332">
        <v>0</v>
      </c>
      <c r="E90" s="331">
        <v>0</v>
      </c>
      <c r="F90" s="406">
        <f t="shared" si="6"/>
        <v>0</v>
      </c>
      <c r="G90" s="333">
        <f>+'Exhibit B'!F103</f>
        <v>0</v>
      </c>
      <c r="H90" s="334">
        <f t="shared" si="4"/>
        <v>0</v>
      </c>
      <c r="I90" s="383">
        <f>SUMIF('Exhibit D'!$A$20:$A$98,'Exhibit F'!A90,'Exhibit D'!$E$20:$E$98)</f>
        <v>0</v>
      </c>
      <c r="J90" s="333">
        <f t="shared" si="7"/>
        <v>0</v>
      </c>
      <c r="K90" s="31"/>
      <c r="L90" s="3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P90" s="1"/>
    </row>
    <row r="91" spans="1:42" s="3" customFormat="1" x14ac:dyDescent="0.2">
      <c r="A91" s="382">
        <f>+'Exhibit D'!A91</f>
        <v>90.32</v>
      </c>
      <c r="B91" s="406" t="str">
        <f>+'Exhibit D'!B91</f>
        <v>Other Clinic 32</v>
      </c>
      <c r="C91" s="332">
        <v>0</v>
      </c>
      <c r="D91" s="332">
        <v>0</v>
      </c>
      <c r="E91" s="331">
        <v>0</v>
      </c>
      <c r="F91" s="406">
        <f t="shared" si="6"/>
        <v>0</v>
      </c>
      <c r="G91" s="333">
        <f>+'Exhibit B'!F104</f>
        <v>0</v>
      </c>
      <c r="H91" s="334">
        <f t="shared" ref="H91:H98" si="8">IF(F91=0,0,F91/G91)</f>
        <v>0</v>
      </c>
      <c r="I91" s="383">
        <f>SUMIF('Exhibit D'!$A$20:$A$98,'Exhibit F'!A91,'Exhibit D'!$E$20:$E$98)</f>
        <v>0</v>
      </c>
      <c r="J91" s="333">
        <f t="shared" si="7"/>
        <v>0</v>
      </c>
      <c r="K91" s="31"/>
      <c r="L91" s="3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P91" s="1"/>
    </row>
    <row r="92" spans="1:42" s="3" customFormat="1" x14ac:dyDescent="0.2">
      <c r="A92" s="382">
        <f>+'Exhibit D'!A92</f>
        <v>90.33</v>
      </c>
      <c r="B92" s="406" t="str">
        <f>+'Exhibit D'!B92</f>
        <v>Other Clinic 33</v>
      </c>
      <c r="C92" s="332">
        <v>0</v>
      </c>
      <c r="D92" s="332">
        <v>0</v>
      </c>
      <c r="E92" s="331">
        <v>0</v>
      </c>
      <c r="F92" s="406">
        <f t="shared" si="6"/>
        <v>0</v>
      </c>
      <c r="G92" s="333">
        <f>+'Exhibit B'!F105</f>
        <v>0</v>
      </c>
      <c r="H92" s="334">
        <f t="shared" si="8"/>
        <v>0</v>
      </c>
      <c r="I92" s="383">
        <f>SUMIF('Exhibit D'!$A$20:$A$98,'Exhibit F'!A92,'Exhibit D'!$E$20:$E$98)</f>
        <v>0</v>
      </c>
      <c r="J92" s="333">
        <f t="shared" si="7"/>
        <v>0</v>
      </c>
      <c r="K92" s="31"/>
      <c r="L92" s="3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P92" s="1"/>
    </row>
    <row r="93" spans="1:42" s="3" customFormat="1" x14ac:dyDescent="0.2">
      <c r="A93" s="382">
        <f>+'Exhibit D'!A93</f>
        <v>90.34</v>
      </c>
      <c r="B93" s="406" t="str">
        <f>+'Exhibit D'!B93</f>
        <v>Other Clinic 34</v>
      </c>
      <c r="C93" s="332">
        <v>0</v>
      </c>
      <c r="D93" s="332">
        <v>0</v>
      </c>
      <c r="E93" s="331">
        <v>0</v>
      </c>
      <c r="F93" s="406">
        <f t="shared" si="6"/>
        <v>0</v>
      </c>
      <c r="G93" s="333">
        <f>+'Exhibit B'!F106</f>
        <v>0</v>
      </c>
      <c r="H93" s="334">
        <f t="shared" si="8"/>
        <v>0</v>
      </c>
      <c r="I93" s="383">
        <f>SUMIF('Exhibit D'!$A$20:$A$98,'Exhibit F'!A93,'Exhibit D'!$E$20:$E$98)</f>
        <v>0</v>
      </c>
      <c r="J93" s="333">
        <f t="shared" si="7"/>
        <v>0</v>
      </c>
      <c r="K93" s="31"/>
      <c r="L93" s="3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P93" s="1"/>
    </row>
    <row r="94" spans="1:42" s="3" customFormat="1" x14ac:dyDescent="0.2">
      <c r="A94" s="382">
        <f>+'Exhibit D'!A94</f>
        <v>90.35</v>
      </c>
      <c r="B94" s="406" t="str">
        <f>+'Exhibit D'!B94</f>
        <v>Other Clinic 35</v>
      </c>
      <c r="C94" s="332">
        <v>0</v>
      </c>
      <c r="D94" s="332">
        <v>0</v>
      </c>
      <c r="E94" s="331">
        <v>0</v>
      </c>
      <c r="F94" s="406">
        <f t="shared" si="6"/>
        <v>0</v>
      </c>
      <c r="G94" s="333">
        <f>+'Exhibit B'!F107</f>
        <v>0</v>
      </c>
      <c r="H94" s="334">
        <f t="shared" si="8"/>
        <v>0</v>
      </c>
      <c r="I94" s="383">
        <f>SUMIF('Exhibit D'!$A$20:$A$98,'Exhibit F'!A94,'Exhibit D'!$E$20:$E$98)</f>
        <v>0</v>
      </c>
      <c r="J94" s="333">
        <f t="shared" si="7"/>
        <v>0</v>
      </c>
      <c r="K94" s="31"/>
      <c r="L94" s="3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P94" s="1"/>
    </row>
    <row r="95" spans="1:42" s="3" customFormat="1" x14ac:dyDescent="0.2">
      <c r="A95" s="382">
        <f>+'Exhibit D'!A95</f>
        <v>91</v>
      </c>
      <c r="B95" s="406" t="str">
        <f>+'Exhibit D'!B95</f>
        <v>Emergency Room</v>
      </c>
      <c r="C95" s="332">
        <v>0</v>
      </c>
      <c r="D95" s="332">
        <v>0</v>
      </c>
      <c r="E95" s="331">
        <v>0</v>
      </c>
      <c r="F95" s="406">
        <f t="shared" si="6"/>
        <v>0</v>
      </c>
      <c r="G95" s="333">
        <f>+'Exhibit B'!F108</f>
        <v>0</v>
      </c>
      <c r="H95" s="334">
        <f t="shared" si="8"/>
        <v>0</v>
      </c>
      <c r="I95" s="383">
        <f>SUMIF('Exhibit D'!$A$20:$A$98,'Exhibit F'!A95,'Exhibit D'!$E$20:$E$98)</f>
        <v>0</v>
      </c>
      <c r="J95" s="333">
        <f t="shared" si="7"/>
        <v>0</v>
      </c>
      <c r="K95" s="31"/>
      <c r="L95" s="3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P95" s="1"/>
    </row>
    <row r="96" spans="1:42" s="3" customFormat="1" x14ac:dyDescent="0.2">
      <c r="A96" s="382">
        <f>+'Exhibit D'!A96</f>
        <v>92</v>
      </c>
      <c r="B96" s="406" t="str">
        <f>+'Exhibit D'!B96</f>
        <v>Observation Beds</v>
      </c>
      <c r="C96" s="332">
        <v>0</v>
      </c>
      <c r="D96" s="332">
        <v>0</v>
      </c>
      <c r="E96" s="331">
        <v>0</v>
      </c>
      <c r="F96" s="406">
        <f t="shared" si="6"/>
        <v>0</v>
      </c>
      <c r="G96" s="333">
        <f>+'Exhibit B'!F109</f>
        <v>0</v>
      </c>
      <c r="H96" s="334">
        <f t="shared" si="8"/>
        <v>0</v>
      </c>
      <c r="I96" s="383">
        <f>SUMIF('Exhibit D'!$A$20:$A$98,'Exhibit F'!A96,'Exhibit D'!$E$20:$E$98)</f>
        <v>0</v>
      </c>
      <c r="J96" s="333">
        <f t="shared" si="7"/>
        <v>0</v>
      </c>
      <c r="K96" s="31"/>
      <c r="L96" s="3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P96" s="1"/>
    </row>
    <row r="97" spans="1:42" s="3" customFormat="1" x14ac:dyDescent="0.2">
      <c r="A97" s="382">
        <f>+'Exhibit D'!A97</f>
        <v>93</v>
      </c>
      <c r="B97" s="406" t="str">
        <f>+'Exhibit D'!B97</f>
        <v>Family Practice</v>
      </c>
      <c r="C97" s="332">
        <v>0</v>
      </c>
      <c r="D97" s="332">
        <v>0</v>
      </c>
      <c r="E97" s="331">
        <v>0</v>
      </c>
      <c r="F97" s="406">
        <f t="shared" si="6"/>
        <v>0</v>
      </c>
      <c r="G97" s="333">
        <f>+'Exhibit B'!F110</f>
        <v>0</v>
      </c>
      <c r="H97" s="334">
        <f t="shared" si="8"/>
        <v>0</v>
      </c>
      <c r="I97" s="383">
        <f>SUMIF('Exhibit D'!$A$20:$A$98,'Exhibit F'!A97,'Exhibit D'!$E$20:$E$98)</f>
        <v>0</v>
      </c>
      <c r="J97" s="333">
        <f t="shared" si="7"/>
        <v>0</v>
      </c>
      <c r="K97" s="31"/>
      <c r="L97" s="3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P97" s="1"/>
    </row>
    <row r="98" spans="1:42" s="3" customFormat="1" x14ac:dyDescent="0.2">
      <c r="A98" s="386">
        <f>+'Exhibit D'!A98</f>
        <v>94</v>
      </c>
      <c r="B98" s="408" t="str">
        <f>+'Exhibit D'!B98</f>
        <v>Home Program Dialysis</v>
      </c>
      <c r="C98" s="335">
        <v>0</v>
      </c>
      <c r="D98" s="335">
        <v>0</v>
      </c>
      <c r="E98" s="407">
        <v>0</v>
      </c>
      <c r="F98" s="408">
        <f t="shared" si="6"/>
        <v>0</v>
      </c>
      <c r="G98" s="336">
        <f>+'Exhibit B'!F111</f>
        <v>0</v>
      </c>
      <c r="H98" s="337">
        <f t="shared" si="8"/>
        <v>0</v>
      </c>
      <c r="I98" s="387">
        <f>SUMIF('Exhibit D'!$A$20:$A$98,'Exhibit F'!A98,'Exhibit D'!$E$20:$E$98)</f>
        <v>0</v>
      </c>
      <c r="J98" s="336">
        <f t="shared" si="7"/>
        <v>0</v>
      </c>
      <c r="K98" s="31"/>
      <c r="L98" s="3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P98" s="1"/>
    </row>
    <row r="99" spans="1:42" s="3" customFormat="1" ht="6" customHeight="1" x14ac:dyDescent="0.2">
      <c r="B99" s="1"/>
      <c r="C99" s="1"/>
      <c r="D99" s="1"/>
      <c r="G99" s="1"/>
      <c r="H99" s="21"/>
      <c r="I99" s="1"/>
      <c r="J99" s="1"/>
      <c r="K99" s="31"/>
      <c r="L99" s="3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P99" s="1"/>
    </row>
    <row r="100" spans="1:42" s="3" customFormat="1" ht="12.75" customHeight="1" thickBot="1" x14ac:dyDescent="0.25">
      <c r="B100" s="5" t="s">
        <v>323</v>
      </c>
      <c r="C100" s="206">
        <f>SUM(C20:C98)</f>
        <v>0</v>
      </c>
      <c r="D100" s="206">
        <f>SUM(D20:D98)</f>
        <v>0</v>
      </c>
      <c r="E100" s="206">
        <f>SUM(E20:E98)</f>
        <v>0</v>
      </c>
      <c r="F100" s="206">
        <f>SUM(F20:F98)</f>
        <v>0</v>
      </c>
      <c r="G100" s="206">
        <f>SUM(G20:G98)</f>
        <v>0</v>
      </c>
      <c r="H100" s="280"/>
      <c r="I100" s="206">
        <f>SUM(I20:I98)</f>
        <v>0</v>
      </c>
      <c r="J100" s="206">
        <f>SUM(J20:J98)</f>
        <v>0</v>
      </c>
      <c r="K100" s="32"/>
      <c r="L100" s="3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P100" s="1"/>
    </row>
    <row r="101" spans="1:42" s="3" customFormat="1" ht="15" customHeight="1" thickTop="1" x14ac:dyDescent="0.2">
      <c r="C101" s="2"/>
      <c r="D101" s="2"/>
      <c r="G101" s="528"/>
      <c r="H101" s="529" t="s">
        <v>322</v>
      </c>
      <c r="I101" s="313">
        <f>+'Exhibit D'!E101</f>
        <v>0</v>
      </c>
      <c r="J101" s="1"/>
      <c r="K101" s="31"/>
      <c r="L101" s="3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P101" s="1"/>
    </row>
    <row r="102" spans="1:42" s="3" customFormat="1" ht="15" customHeight="1" x14ac:dyDescent="0.2">
      <c r="C102" s="16"/>
      <c r="D102" s="17"/>
      <c r="F102" s="17"/>
      <c r="G102" s="530"/>
      <c r="H102" s="529" t="s">
        <v>321</v>
      </c>
      <c r="I102" s="383">
        <f>+'Exhibit D'!E102</f>
        <v>0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7"/>
      <c r="AM102" s="16"/>
      <c r="AN102" s="16"/>
      <c r="AO102" s="16"/>
      <c r="AP102" s="1"/>
    </row>
    <row r="103" spans="1:42" s="3" customFormat="1" ht="18.75" customHeight="1" x14ac:dyDescent="0.2">
      <c r="C103" s="16"/>
      <c r="D103" s="17"/>
      <c r="F103" s="17"/>
      <c r="G103" s="531"/>
      <c r="H103" s="532" t="s">
        <v>355</v>
      </c>
      <c r="I103" s="387">
        <f>+'Exhibit D'!E103</f>
        <v>0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7"/>
      <c r="AM103" s="16"/>
      <c r="AN103" s="16"/>
      <c r="AO103" s="16"/>
      <c r="AP103" s="1"/>
    </row>
    <row r="104" spans="1:42" ht="18" customHeight="1" thickBot="1" x14ac:dyDescent="0.25">
      <c r="C104" s="16"/>
      <c r="D104" s="17"/>
      <c r="F104" s="17"/>
      <c r="G104" s="17"/>
      <c r="H104" s="33" t="s">
        <v>313</v>
      </c>
      <c r="I104" s="394">
        <f>SUM(I100:I103)</f>
        <v>0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7"/>
      <c r="AM104" s="16"/>
      <c r="AN104" s="16"/>
      <c r="AO104" s="16"/>
    </row>
    <row r="105" spans="1:42" ht="13.5" thickTop="1" x14ac:dyDescent="0.2">
      <c r="G105" s="16"/>
    </row>
    <row r="106" spans="1:42" x14ac:dyDescent="0.2">
      <c r="G106" s="16"/>
    </row>
    <row r="107" spans="1:42" x14ac:dyDescent="0.2">
      <c r="B107" s="1"/>
      <c r="C107" s="1"/>
      <c r="D107" s="1"/>
      <c r="E107" s="1"/>
      <c r="F107" s="1"/>
      <c r="G107" s="17"/>
      <c r="H107" s="1"/>
      <c r="I107" s="1"/>
      <c r="J107" s="1"/>
    </row>
    <row r="108" spans="1:42" x14ac:dyDescent="0.2">
      <c r="G108" s="16"/>
    </row>
    <row r="215" spans="2:10" x14ac:dyDescent="0.2">
      <c r="B215" s="1"/>
      <c r="C215" s="1"/>
      <c r="D215" s="1"/>
      <c r="E215" s="1"/>
      <c r="F215" s="1"/>
      <c r="G215" s="1"/>
      <c r="H215" s="1"/>
      <c r="I215" s="1"/>
      <c r="J215" s="1"/>
    </row>
  </sheetData>
  <mergeCells count="2">
    <mergeCell ref="C17:E17"/>
    <mergeCell ref="B10:J10"/>
  </mergeCells>
  <phoneticPr fontId="0" type="noConversion"/>
  <printOptions horizontalCentered="1"/>
  <pageMargins left="0.25" right="0.25" top="0.75" bottom="0.75" header="0.3" footer="0.3"/>
  <pageSetup scale="67" fitToHeight="0" orientation="portrait" r:id="rId1"/>
  <headerFooter alignWithMargins="0">
    <oddFooter>&amp;L&amp;F, &amp;A&amp;CPage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>
    <pageSetUpPr fitToPage="1"/>
  </sheetPr>
  <dimension ref="A1:AO655"/>
  <sheetViews>
    <sheetView showGridLines="0" showOutlineSymbols="0" zoomScaleNormal="100" workbookViewId="0">
      <selection activeCell="E17" sqref="E17"/>
    </sheetView>
  </sheetViews>
  <sheetFormatPr defaultColWidth="16.7109375" defaultRowHeight="12.75" x14ac:dyDescent="0.2"/>
  <cols>
    <col min="1" max="1" width="3.5703125" style="3" customWidth="1"/>
    <col min="2" max="2" width="40.140625" style="3" customWidth="1"/>
    <col min="3" max="3" width="21.28515625" style="3" customWidth="1"/>
    <col min="4" max="4" width="10" style="3" customWidth="1"/>
    <col min="5" max="5" width="12.7109375" style="3" customWidth="1"/>
    <col min="6" max="6" width="12.28515625" style="3" customWidth="1"/>
    <col min="7" max="7" width="16.5703125" style="3" customWidth="1"/>
    <col min="8" max="8" width="15.28515625" style="3" customWidth="1"/>
    <col min="9" max="9" width="13" style="3" customWidth="1"/>
    <col min="10" max="18" width="16.7109375" style="3" customWidth="1"/>
    <col min="19" max="19" width="16.7109375" style="1" customWidth="1"/>
    <col min="20" max="39" width="16.7109375" style="3" customWidth="1"/>
    <col min="40" max="40" width="16.7109375" style="1" customWidth="1"/>
    <col min="41" max="16384" width="16.7109375" style="3"/>
  </cols>
  <sheetData>
    <row r="1" spans="1:41" s="256" customFormat="1" x14ac:dyDescent="0.2">
      <c r="S1" s="255"/>
      <c r="AN1" s="255"/>
    </row>
    <row r="2" spans="1:41" ht="15" x14ac:dyDescent="0.25">
      <c r="B2" s="39" t="s">
        <v>314</v>
      </c>
      <c r="C2" s="32"/>
      <c r="D2" s="32"/>
      <c r="E2" s="32"/>
      <c r="F2" s="32"/>
      <c r="H2" s="37" t="s">
        <v>329</v>
      </c>
      <c r="J2" s="1"/>
      <c r="K2" s="1"/>
      <c r="L2" s="1"/>
      <c r="M2" s="1"/>
      <c r="N2" s="1"/>
      <c r="O2" s="1"/>
      <c r="P2" s="1"/>
      <c r="Q2" s="1"/>
      <c r="R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O2" s="1"/>
    </row>
    <row r="3" spans="1:41" s="12" customFormat="1" ht="15" x14ac:dyDescent="0.25">
      <c r="C3" s="40"/>
      <c r="D3" s="38"/>
      <c r="E3" s="35"/>
      <c r="F3" s="6"/>
      <c r="G3" s="6"/>
      <c r="H3" s="10"/>
      <c r="I3" s="1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11"/>
      <c r="AN3" s="11"/>
      <c r="AO3" s="11"/>
    </row>
    <row r="4" spans="1:41" s="12" customFormat="1" x14ac:dyDescent="0.2">
      <c r="B4" s="6"/>
      <c r="C4" s="6"/>
      <c r="D4" s="36"/>
      <c r="E4" s="35"/>
      <c r="F4" s="6"/>
      <c r="I4" s="1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1"/>
      <c r="AN4" s="11"/>
      <c r="AO4" s="11"/>
    </row>
    <row r="5" spans="1:41" s="12" customFormat="1" x14ac:dyDescent="0.2">
      <c r="B5" s="8" t="s">
        <v>138</v>
      </c>
      <c r="C5" s="199" t="str">
        <f>IF('Data Entry'!$B$2="","",+'Data Entry'!$B$2)</f>
        <v/>
      </c>
      <c r="D5" s="6"/>
      <c r="E5" s="6"/>
      <c r="F5" s="3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1"/>
      <c r="AN5" s="11"/>
      <c r="AO5" s="11"/>
    </row>
    <row r="6" spans="1:41" s="12" customFormat="1" x14ac:dyDescent="0.2">
      <c r="B6" s="8" t="s">
        <v>139</v>
      </c>
      <c r="C6" s="252" t="str">
        <f>IF('Data Entry'!$B$3="","",+'Data Entry'!$B$3)</f>
        <v/>
      </c>
      <c r="D6" s="8"/>
      <c r="E6" s="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1"/>
      <c r="AL6" s="11"/>
      <c r="AM6" s="11"/>
    </row>
    <row r="7" spans="1:41" s="12" customFormat="1" x14ac:dyDescent="0.2">
      <c r="B7" s="8" t="s">
        <v>325</v>
      </c>
      <c r="C7" s="184" t="str">
        <f>IF('Data Entry'!$B$4="","",+'Data Entry'!$B$4)</f>
        <v/>
      </c>
      <c r="D7" s="41" t="str">
        <f>Utilization!D6</f>
        <v>THROUGH</v>
      </c>
      <c r="E7" s="184" t="str">
        <f>IF('Data Entry'!$B$5="","",+'Data Entry'!$B$5)</f>
        <v/>
      </c>
      <c r="G7" s="51" t="s">
        <v>490</v>
      </c>
      <c r="H7" s="193" t="str">
        <f>IF('Data Entry'!$B$8="--select--","",'Data Entry'!$B$8)</f>
        <v/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11"/>
      <c r="AN7" s="11"/>
      <c r="AO7" s="11"/>
    </row>
    <row r="8" spans="1:41" s="12" customFormat="1" ht="13.5" thickBot="1" x14ac:dyDescent="0.25">
      <c r="A8" s="14"/>
      <c r="B8" s="138"/>
      <c r="C8" s="138"/>
      <c r="D8" s="138"/>
      <c r="E8" s="138"/>
      <c r="F8" s="138"/>
      <c r="G8" s="14"/>
      <c r="H8" s="1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1"/>
      <c r="AN8" s="11"/>
      <c r="AO8" s="11"/>
    </row>
    <row r="9" spans="1:41" s="12" customForma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1"/>
      <c r="AN9" s="11"/>
      <c r="AO9" s="11"/>
    </row>
    <row r="10" spans="1:41" x14ac:dyDescent="0.2">
      <c r="B10" s="599" t="s">
        <v>585</v>
      </c>
      <c r="C10" s="599"/>
      <c r="D10" s="599"/>
      <c r="E10" s="599"/>
      <c r="F10" s="599"/>
      <c r="G10" s="599"/>
      <c r="H10" s="599"/>
      <c r="I10" s="6"/>
    </row>
    <row r="11" spans="1:41" s="256" customFormat="1" x14ac:dyDescent="0.2">
      <c r="B11" s="258"/>
      <c r="C11" s="255"/>
      <c r="D11" s="255"/>
      <c r="E11" s="255"/>
      <c r="F11" s="255"/>
      <c r="G11" s="255"/>
      <c r="H11" s="255"/>
      <c r="I11" s="258"/>
      <c r="S11" s="255"/>
      <c r="AN11" s="255"/>
    </row>
    <row r="12" spans="1:41" x14ac:dyDescent="0.2">
      <c r="B12" s="8" t="s">
        <v>468</v>
      </c>
      <c r="C12" s="6" t="s">
        <v>482</v>
      </c>
      <c r="D12" s="1"/>
      <c r="E12" s="1"/>
      <c r="F12" s="1"/>
      <c r="G12" s="1"/>
      <c r="H12" s="1"/>
      <c r="I12" s="6"/>
    </row>
    <row r="13" spans="1:41" ht="15" customHeight="1" x14ac:dyDescent="0.2">
      <c r="B13" s="5"/>
      <c r="C13" s="5"/>
      <c r="D13" s="5"/>
      <c r="E13" s="5"/>
      <c r="F13" s="5"/>
      <c r="G13" s="5"/>
      <c r="H13" s="5"/>
      <c r="I13" s="6"/>
    </row>
    <row r="14" spans="1:41" ht="15" customHeight="1" x14ac:dyDescent="0.2">
      <c r="B14" s="1"/>
      <c r="C14" s="1"/>
      <c r="D14" s="1"/>
      <c r="E14" s="1"/>
      <c r="F14" s="1"/>
      <c r="G14" s="1"/>
      <c r="H14" s="1"/>
      <c r="I14" s="6"/>
    </row>
    <row r="15" spans="1:41" ht="15" customHeight="1" x14ac:dyDescent="0.2">
      <c r="B15" s="6" t="s">
        <v>200</v>
      </c>
      <c r="C15" s="1"/>
      <c r="D15" s="1"/>
      <c r="E15" s="1"/>
      <c r="F15" s="1"/>
      <c r="G15" s="1"/>
      <c r="H15" s="1"/>
      <c r="I15" s="6"/>
    </row>
    <row r="16" spans="1:41" ht="15" customHeight="1" x14ac:dyDescent="0.2">
      <c r="I16" s="6"/>
    </row>
    <row r="17" spans="1:9" ht="15" customHeight="1" x14ac:dyDescent="0.2">
      <c r="A17" s="3">
        <v>1</v>
      </c>
      <c r="B17" s="3" t="s">
        <v>179</v>
      </c>
      <c r="C17" s="1"/>
      <c r="D17" s="1"/>
      <c r="E17" s="200">
        <v>0</v>
      </c>
      <c r="F17" s="200">
        <v>0</v>
      </c>
      <c r="H17" s="1"/>
      <c r="I17" s="1"/>
    </row>
    <row r="18" spans="1:9" ht="15" customHeight="1" x14ac:dyDescent="0.2">
      <c r="A18" s="3">
        <v>2</v>
      </c>
      <c r="B18" s="3" t="s">
        <v>180</v>
      </c>
      <c r="C18" s="1"/>
      <c r="D18" s="1"/>
      <c r="E18" s="200">
        <v>0</v>
      </c>
      <c r="F18" s="200">
        <v>0</v>
      </c>
      <c r="H18" s="1"/>
      <c r="I18" s="1"/>
    </row>
    <row r="19" spans="1:9" ht="15" customHeight="1" x14ac:dyDescent="0.2">
      <c r="A19" s="3">
        <v>3</v>
      </c>
      <c r="B19" s="3" t="s">
        <v>181</v>
      </c>
      <c r="C19" s="1" t="s">
        <v>336</v>
      </c>
      <c r="D19" s="1"/>
      <c r="E19" s="203">
        <f>E17*E18</f>
        <v>0</v>
      </c>
      <c r="F19" s="203">
        <f>F17*F18</f>
        <v>0</v>
      </c>
      <c r="H19" s="1"/>
      <c r="I19" s="1"/>
    </row>
    <row r="20" spans="1:9" ht="15" customHeight="1" x14ac:dyDescent="0.2"/>
    <row r="21" spans="1:9" ht="15" customHeight="1" x14ac:dyDescent="0.2">
      <c r="A21" s="3">
        <v>4</v>
      </c>
      <c r="B21" s="114" t="s">
        <v>388</v>
      </c>
      <c r="F21" s="201">
        <v>0</v>
      </c>
    </row>
    <row r="22" spans="1:9" ht="15" customHeight="1" x14ac:dyDescent="0.2">
      <c r="A22" s="3">
        <v>5</v>
      </c>
      <c r="B22" s="3" t="s">
        <v>180</v>
      </c>
      <c r="F22" s="201">
        <v>0</v>
      </c>
    </row>
    <row r="23" spans="1:9" ht="15" customHeight="1" x14ac:dyDescent="0.2">
      <c r="A23" s="3">
        <v>6</v>
      </c>
      <c r="B23" s="114" t="s">
        <v>623</v>
      </c>
      <c r="C23" s="120" t="s">
        <v>390</v>
      </c>
      <c r="F23" s="204">
        <f>F21*F22</f>
        <v>0</v>
      </c>
    </row>
    <row r="24" spans="1:9" ht="15" customHeight="1" x14ac:dyDescent="0.2"/>
    <row r="25" spans="1:9" ht="15" customHeight="1" thickBot="1" x14ac:dyDescent="0.25">
      <c r="A25" s="3">
        <v>7</v>
      </c>
      <c r="B25" s="114" t="s">
        <v>389</v>
      </c>
      <c r="C25" s="114" t="s">
        <v>391</v>
      </c>
      <c r="F25" s="205">
        <f>E19+F19+F23</f>
        <v>0</v>
      </c>
    </row>
    <row r="26" spans="1:9" ht="15" customHeight="1" x14ac:dyDescent="0.2"/>
    <row r="27" spans="1:9" ht="15" customHeight="1" x14ac:dyDescent="0.2">
      <c r="B27" s="6" t="s">
        <v>182</v>
      </c>
      <c r="C27" s="1"/>
      <c r="D27" s="1"/>
      <c r="E27" s="1"/>
      <c r="F27" s="1"/>
      <c r="H27" s="1"/>
      <c r="I27" s="1"/>
    </row>
    <row r="28" spans="1:9" ht="15" customHeight="1" x14ac:dyDescent="0.2"/>
    <row r="29" spans="1:9" ht="15" customHeight="1" x14ac:dyDescent="0.2">
      <c r="A29" s="3">
        <v>8</v>
      </c>
      <c r="B29" s="3" t="s">
        <v>183</v>
      </c>
      <c r="C29" s="1"/>
      <c r="D29" s="1"/>
      <c r="E29" s="1"/>
      <c r="F29" s="197">
        <v>0</v>
      </c>
      <c r="G29" s="59" t="s">
        <v>184</v>
      </c>
      <c r="I29" s="1"/>
    </row>
    <row r="30" spans="1:9" ht="15" customHeight="1" x14ac:dyDescent="0.2">
      <c r="A30" s="3">
        <v>9</v>
      </c>
      <c r="B30" s="3" t="s">
        <v>185</v>
      </c>
      <c r="C30" s="1"/>
      <c r="D30" s="1"/>
      <c r="E30" s="1"/>
      <c r="F30" s="197">
        <v>0</v>
      </c>
      <c r="G30" s="59" t="s">
        <v>186</v>
      </c>
      <c r="I30" s="1"/>
    </row>
    <row r="31" spans="1:9" ht="15" customHeight="1" x14ac:dyDescent="0.2">
      <c r="A31" s="3">
        <v>10</v>
      </c>
      <c r="B31" s="3" t="s">
        <v>187</v>
      </c>
      <c r="C31" s="1"/>
      <c r="D31" s="120" t="s">
        <v>392</v>
      </c>
      <c r="E31" s="1"/>
      <c r="F31" s="202">
        <f>IF(F29=0,0,F29/F30)</f>
        <v>0</v>
      </c>
      <c r="H31" s="1"/>
      <c r="I31" s="1"/>
    </row>
    <row r="32" spans="1:9" ht="15" customHeight="1" x14ac:dyDescent="0.2"/>
    <row r="33" spans="1:9" ht="17.649999999999999" customHeight="1" thickBot="1" x14ac:dyDescent="0.25">
      <c r="A33" s="131">
        <v>11</v>
      </c>
      <c r="B33" s="251" t="s">
        <v>525</v>
      </c>
      <c r="C33" s="20"/>
      <c r="D33" s="132" t="s">
        <v>393</v>
      </c>
      <c r="E33" s="20"/>
      <c r="F33" s="206">
        <f>F25*F31</f>
        <v>0</v>
      </c>
      <c r="H33" s="1"/>
      <c r="I33" s="1"/>
    </row>
    <row r="34" spans="1:9" ht="15" customHeight="1" thickTop="1" x14ac:dyDescent="0.2"/>
    <row r="109" spans="2:4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O109" s="1"/>
    </row>
    <row r="217" spans="2:4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O217" s="1"/>
    </row>
    <row r="325" spans="2:4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O325" s="1"/>
    </row>
    <row r="433" spans="2:4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O433" s="1"/>
    </row>
    <row r="541" spans="2:4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O541" s="1"/>
    </row>
    <row r="649" spans="2:4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O649" s="1"/>
    </row>
    <row r="654" spans="2:41" x14ac:dyDescent="0.2">
      <c r="B654" s="3" t="s">
        <v>188</v>
      </c>
      <c r="C654" s="3" t="s">
        <v>189</v>
      </c>
    </row>
    <row r="655" spans="2:41" x14ac:dyDescent="0.2">
      <c r="B655" s="3" t="s">
        <v>190</v>
      </c>
      <c r="C655" s="3" t="s">
        <v>191</v>
      </c>
    </row>
  </sheetData>
  <mergeCells count="1">
    <mergeCell ref="B10:H10"/>
  </mergeCells>
  <phoneticPr fontId="0" type="noConversion"/>
  <printOptions horizontalCentered="1"/>
  <pageMargins left="0.25" right="0.25" top="0.75" bottom="0.75" header="0.3" footer="0.3"/>
  <pageSetup scale="10" orientation="portrait" r:id="rId1"/>
  <headerFooter alignWithMargins="0">
    <oddFooter>&amp;L&amp;F, 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Data Entry</vt:lpstr>
      <vt:lpstr>Exhibit A</vt:lpstr>
      <vt:lpstr>Exhibit B</vt:lpstr>
      <vt:lpstr>Exhibit C</vt:lpstr>
      <vt:lpstr>Exhibit D</vt:lpstr>
      <vt:lpstr>Exhibit E</vt:lpstr>
      <vt:lpstr>Exhibit F</vt:lpstr>
      <vt:lpstr>Exhibit K</vt:lpstr>
      <vt:lpstr>Exhibit L</vt:lpstr>
      <vt:lpstr>Exhibit L (2)</vt:lpstr>
      <vt:lpstr>Exhibit M</vt:lpstr>
      <vt:lpstr>Exhibit N</vt:lpstr>
      <vt:lpstr>Exhibit O</vt:lpstr>
      <vt:lpstr>Utilization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09/01/2021</dc:title>
  <dc:creator>Moran, Brian L</dc:creator>
  <cp:lastModifiedBy>Moran, Brian L</cp:lastModifiedBy>
  <cp:lastPrinted>2020-02-04T15:02:52Z</cp:lastPrinted>
  <dcterms:created xsi:type="dcterms:W3CDTF">2000-06-23T15:59:23Z</dcterms:created>
  <dcterms:modified xsi:type="dcterms:W3CDTF">2021-08-25T14:46:04Z</dcterms:modified>
</cp:coreProperties>
</file>