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risha White\3 Projects\A - In process templates\CR &amp; Instructions\"/>
    </mc:Choice>
  </mc:AlternateContent>
  <xr:revisionPtr revIDLastSave="0" documentId="13_ncr:1_{4920D2C0-D697-4ACA-8284-AE84D726C650}" xr6:coauthVersionLast="47" xr6:coauthVersionMax="47" xr10:uidLastSave="{00000000-0000-0000-0000-000000000000}"/>
  <bookViews>
    <workbookView xWindow="-49410" yWindow="-120" windowWidth="29040" windowHeight="15840" tabRatio="956" xr2:uid="{00000000-000D-0000-FFFF-FFFF00000000}"/>
  </bookViews>
  <sheets>
    <sheet name="GeneralInfo" sheetId="52" r:id="rId1"/>
    <sheet name="Attestation" sheetId="54" r:id="rId2"/>
    <sheet name="BedProration" sheetId="56" state="hidden" r:id="rId3"/>
    <sheet name="ErrorReport" sheetId="57" r:id="rId4"/>
    <sheet name="sch a" sheetId="3" r:id="rId5"/>
    <sheet name="sch b" sheetId="4" r:id="rId6"/>
    <sheet name="sch c" sheetId="5" r:id="rId7"/>
    <sheet name="sch d" sheetId="72" r:id="rId8"/>
    <sheet name="sch e" sheetId="51" r:id="rId9"/>
    <sheet name="sch f" sheetId="8" r:id="rId10"/>
    <sheet name="sch g" sheetId="9" r:id="rId11"/>
    <sheet name="sch h" sheetId="10" r:id="rId12"/>
    <sheet name="sch i" sheetId="11" r:id="rId13"/>
    <sheet name="sch j" sheetId="12" r:id="rId14"/>
    <sheet name="sch k" sheetId="13" r:id="rId15"/>
    <sheet name="sch l" sheetId="14" r:id="rId16"/>
    <sheet name="sch m" sheetId="15" r:id="rId17"/>
    <sheet name="sch n" sheetId="16" r:id="rId18"/>
    <sheet name="sch p" sheetId="18" r:id="rId19"/>
    <sheet name="sch r" sheetId="20" r:id="rId20"/>
    <sheet name="sch s" sheetId="21" r:id="rId21"/>
    <sheet name="sch t" sheetId="23" r:id="rId22"/>
    <sheet name="sch u" sheetId="24" r:id="rId23"/>
    <sheet name="sch v" sheetId="58" r:id="rId24"/>
    <sheet name="sch w" sheetId="42" r:id="rId25"/>
    <sheet name="sch x" sheetId="44" r:id="rId26"/>
    <sheet name="sch x-1" sheetId="49" r:id="rId27"/>
    <sheet name="sch y" sheetId="38" r:id="rId28"/>
    <sheet name="sch z" sheetId="29" r:id="rId29"/>
    <sheet name="sch aa-R&amp;B" sheetId="30" r:id="rId30"/>
    <sheet name="sch aa-PNMI" sheetId="50" r:id="rId31"/>
    <sheet name="sch aa-PCS" sheetId="55" r:id="rId32"/>
    <sheet name="sch ab" sheetId="59" r:id="rId33"/>
    <sheet name="sch w-cbs" sheetId="63" r:id="rId34"/>
    <sheet name="sch x-cbs" sheetId="64" r:id="rId35"/>
    <sheet name="sch x-1-cbs" sheetId="65" r:id="rId36"/>
    <sheet name="sch y-cbs" sheetId="66" r:id="rId37"/>
    <sheet name="sch ac-r&amp;b" sheetId="60" r:id="rId38"/>
    <sheet name="sch ac-pnmi" sheetId="61" r:id="rId39"/>
    <sheet name="sch ac-pcs" sheetId="62" r:id="rId40"/>
    <sheet name="sch gg-2-NF" sheetId="73" r:id="rId41"/>
    <sheet name="sch gg-3-NF" sheetId="78" r:id="rId42"/>
    <sheet name="sch gg-2-RCF" sheetId="74" r:id="rId43"/>
    <sheet name="sch gg-3-RCF" sheetId="79" r:id="rId44"/>
    <sheet name="sch gg-2-NFCBS" sheetId="75" r:id="rId45"/>
    <sheet name="sch gg-3-NFCBS" sheetId="80" r:id="rId46"/>
    <sheet name="sch gg-2-RCFCBS" sheetId="76" r:id="rId47"/>
    <sheet name="sch gg-3-RCFCBS" sheetId="81" r:id="rId48"/>
    <sheet name="sch hh" sheetId="77" r:id="rId49"/>
    <sheet name="sch ECA" sheetId="82" r:id="rId50"/>
  </sheets>
  <externalReferences>
    <externalReference r:id="rId51"/>
  </externalReferences>
  <definedNames>
    <definedName name="_xlnm.Print_Area" localSheetId="1">Attestation!$A$1:$J$48</definedName>
    <definedName name="_xlnm.Print_Area" localSheetId="0">GeneralInfo!$A$4:$F$161</definedName>
    <definedName name="_xlnm.Print_Area" localSheetId="32">'sch ab'!$A$1:$J$26</definedName>
    <definedName name="_xlnm.Print_Area" localSheetId="39">'sch ac-pcs'!$A$1:$J$23</definedName>
    <definedName name="_xlnm.Print_Area" localSheetId="38">'sch ac-pnmi'!$A$1:$J$26</definedName>
    <definedName name="_xlnm.Print_Area" localSheetId="37">'sch ac-r&amp;b'!$A$1:$J$23</definedName>
    <definedName name="_xlnm.Print_Area" localSheetId="5">'sch b'!$A$1:$K$32</definedName>
    <definedName name="_xlnm.Print_Area" localSheetId="8">'sch e'!$A$1:$K$31</definedName>
    <definedName name="_xlnm.Print_Area" localSheetId="48">'sch hh'!$A$1:$K$26</definedName>
    <definedName name="_xlnm.Print_Area" localSheetId="12">'sch i'!$A$1:$K$34</definedName>
    <definedName name="_xlnm.Print_Area" localSheetId="14">'sch k'!$A$1:$K$24</definedName>
    <definedName name="_xlnm.Print_Area" localSheetId="15">'sch l'!$A$1:$J$40</definedName>
    <definedName name="_xlnm.Print_Area" localSheetId="16">'sch m'!$A$1:$J$26</definedName>
    <definedName name="_xlnm.Print_Area" localSheetId="17">'sch n'!$A$1:$I$39</definedName>
    <definedName name="_xlnm.Print_Area" localSheetId="18">'sch p'!$A$1:$G$23</definedName>
    <definedName name="_xlnm.Print_Area" localSheetId="20">'sch s'!$A$1:$I$54</definedName>
    <definedName name="_xlnm.Print_Area" localSheetId="27">'sch y'!$A$1:$K$66</definedName>
    <definedName name="_xlnm.Print_Area" localSheetId="36">'sch y-cbs'!$A$1:$K$36</definedName>
    <definedName name="_xlnm.Print_Area" localSheetId="28">'sch z'!$A$1:$K$31</definedName>
    <definedName name="wrn.Home._.Office._.Cost._.Allocation." localSheetId="7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49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40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44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42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46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41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45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43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47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48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Insurance._.Schedules." localSheetId="7" hidden="1">{"Total",#N/A,FALSE,"Sheet1";"Property",#N/A,FALSE,"Sheet1";"auto",#N/A,FALSE,"Sheet1";"gen liab",#N/A,FALSE,"Sheet1";"prof liab",#N/A,FALSE,"Sheet1";"Prior Year",#N/A,FALSE,"Sheet1"}</definedName>
    <definedName name="wrn.Insurance._.Schedules." localSheetId="49" hidden="1">{"Total",#N/A,FALSE,"Sheet1";"Property",#N/A,FALSE,"Sheet1";"auto",#N/A,FALSE,"Sheet1";"gen liab",#N/A,FALSE,"Sheet1";"prof liab",#N/A,FALSE,"Sheet1";"Prior Year",#N/A,FALSE,"Sheet1"}</definedName>
    <definedName name="wrn.Insurance._.Schedules." localSheetId="40" hidden="1">{"Total",#N/A,FALSE,"Sheet1";"Property",#N/A,FALSE,"Sheet1";"auto",#N/A,FALSE,"Sheet1";"gen liab",#N/A,FALSE,"Sheet1";"prof liab",#N/A,FALSE,"Sheet1";"Prior Year",#N/A,FALSE,"Sheet1"}</definedName>
    <definedName name="wrn.Insurance._.Schedules." localSheetId="44" hidden="1">{"Total",#N/A,FALSE,"Sheet1";"Property",#N/A,FALSE,"Sheet1";"auto",#N/A,FALSE,"Sheet1";"gen liab",#N/A,FALSE,"Sheet1";"prof liab",#N/A,FALSE,"Sheet1";"Prior Year",#N/A,FALSE,"Sheet1"}</definedName>
    <definedName name="wrn.Insurance._.Schedules." localSheetId="42" hidden="1">{"Total",#N/A,FALSE,"Sheet1";"Property",#N/A,FALSE,"Sheet1";"auto",#N/A,FALSE,"Sheet1";"gen liab",#N/A,FALSE,"Sheet1";"prof liab",#N/A,FALSE,"Sheet1";"Prior Year",#N/A,FALSE,"Sheet1"}</definedName>
    <definedName name="wrn.Insurance._.Schedules." localSheetId="46" hidden="1">{"Total",#N/A,FALSE,"Sheet1";"Property",#N/A,FALSE,"Sheet1";"auto",#N/A,FALSE,"Sheet1";"gen liab",#N/A,FALSE,"Sheet1";"prof liab",#N/A,FALSE,"Sheet1";"Prior Year",#N/A,FALSE,"Sheet1"}</definedName>
    <definedName name="wrn.Insurance._.Schedules." localSheetId="41" hidden="1">{"Total",#N/A,FALSE,"Sheet1";"Property",#N/A,FALSE,"Sheet1";"auto",#N/A,FALSE,"Sheet1";"gen liab",#N/A,FALSE,"Sheet1";"prof liab",#N/A,FALSE,"Sheet1";"Prior Year",#N/A,FALSE,"Sheet1"}</definedName>
    <definedName name="wrn.Insurance._.Schedules." localSheetId="45" hidden="1">{"Total",#N/A,FALSE,"Sheet1";"Property",#N/A,FALSE,"Sheet1";"auto",#N/A,FALSE,"Sheet1";"gen liab",#N/A,FALSE,"Sheet1";"prof liab",#N/A,FALSE,"Sheet1";"Prior Year",#N/A,FALSE,"Sheet1"}</definedName>
    <definedName name="wrn.Insurance._.Schedules." localSheetId="43" hidden="1">{"Total",#N/A,FALSE,"Sheet1";"Property",#N/A,FALSE,"Sheet1";"auto",#N/A,FALSE,"Sheet1";"gen liab",#N/A,FALSE,"Sheet1";"prof liab",#N/A,FALSE,"Sheet1";"Prior Year",#N/A,FALSE,"Sheet1"}</definedName>
    <definedName name="wrn.Insurance._.Schedules." localSheetId="47" hidden="1">{"Total",#N/A,FALSE,"Sheet1";"Property",#N/A,FALSE,"Sheet1";"auto",#N/A,FALSE,"Sheet1";"gen liab",#N/A,FALSE,"Sheet1";"prof liab",#N/A,FALSE,"Sheet1";"Prior Year",#N/A,FALSE,"Sheet1"}</definedName>
    <definedName name="wrn.Insurance._.Schedules." localSheetId="48" hidden="1">{"Total",#N/A,FALSE,"Sheet1";"Property",#N/A,FALSE,"Sheet1";"auto",#N/A,FALSE,"Sheet1";"gen liab",#N/A,FALSE,"Sheet1";"prof liab",#N/A,FALSE,"Sheet1";"Prior Year",#N/A,FALSE,"Sheet1"}</definedName>
    <definedName name="wrn.Insurance._.Schedules." hidden="1">{"Total",#N/A,FALSE,"Sheet1";"Property",#N/A,FALSE,"Sheet1";"auto",#N/A,FALSE,"Sheet1";"gen liab",#N/A,FALSE,"Sheet1";"prof liab",#N/A,FALSE,"Sheet1";"Prior Year",#N/A,FALSE,"Sheet1"}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2" i="8" l="1"/>
  <c r="F25" i="8"/>
  <c r="F21" i="8"/>
  <c r="C12" i="82"/>
  <c r="E9" i="82"/>
  <c r="E10" i="82" s="1"/>
  <c r="G10" i="82" s="1"/>
  <c r="A5" i="82"/>
  <c r="A3" i="82"/>
  <c r="M1" i="82"/>
  <c r="E1" i="82"/>
  <c r="F95" i="8"/>
  <c r="G20" i="9"/>
  <c r="F86" i="8"/>
  <c r="F20" i="8"/>
  <c r="C13" i="81"/>
  <c r="E12" i="81"/>
  <c r="G12" i="81" s="1"/>
  <c r="E11" i="81"/>
  <c r="G11" i="81" s="1"/>
  <c r="E10" i="81"/>
  <c r="G10" i="81" s="1"/>
  <c r="G9" i="81"/>
  <c r="E9" i="81"/>
  <c r="A5" i="81"/>
  <c r="A3" i="81"/>
  <c r="M1" i="81"/>
  <c r="C12" i="80"/>
  <c r="E9" i="80"/>
  <c r="E11" i="80" s="1"/>
  <c r="G11" i="80" s="1"/>
  <c r="A5" i="80"/>
  <c r="A3" i="80"/>
  <c r="M1" i="80"/>
  <c r="C13" i="79"/>
  <c r="E11" i="79"/>
  <c r="G11" i="79" s="1"/>
  <c r="E10" i="79"/>
  <c r="G10" i="79" s="1"/>
  <c r="G9" i="79"/>
  <c r="G13" i="79" s="1"/>
  <c r="E9" i="79"/>
  <c r="E12" i="79" s="1"/>
  <c r="G12" i="79" s="1"/>
  <c r="A5" i="79"/>
  <c r="A3" i="79"/>
  <c r="M1" i="79"/>
  <c r="M12" i="74"/>
  <c r="M11" i="78"/>
  <c r="C12" i="78"/>
  <c r="E9" i="78"/>
  <c r="E11" i="78" s="1"/>
  <c r="G11" i="78" s="1"/>
  <c r="A5" i="78"/>
  <c r="A3" i="78"/>
  <c r="M1" i="78"/>
  <c r="E1" i="78"/>
  <c r="F23" i="72"/>
  <c r="F25" i="72" s="1"/>
  <c r="E11" i="82" l="1"/>
  <c r="G11" i="82" s="1"/>
  <c r="G9" i="82"/>
  <c r="G13" i="81"/>
  <c r="G9" i="80"/>
  <c r="E10" i="80"/>
  <c r="G10" i="80" s="1"/>
  <c r="G16" i="79"/>
  <c r="I11" i="79"/>
  <c r="K11" i="79" s="1"/>
  <c r="M11" i="79" s="1"/>
  <c r="I9" i="79"/>
  <c r="K9" i="79" s="1"/>
  <c r="I12" i="79"/>
  <c r="I10" i="79"/>
  <c r="K10" i="79"/>
  <c r="M10" i="79" s="1"/>
  <c r="K12" i="79"/>
  <c r="M12" i="79" s="1"/>
  <c r="G9" i="78"/>
  <c r="E10" i="78"/>
  <c r="G10" i="78" s="1"/>
  <c r="I12" i="76"/>
  <c r="I11" i="76"/>
  <c r="I10" i="76"/>
  <c r="I9" i="76"/>
  <c r="I11" i="75"/>
  <c r="I10" i="75"/>
  <c r="I9" i="75"/>
  <c r="I12" i="74"/>
  <c r="I11" i="74"/>
  <c r="I10" i="74"/>
  <c r="I9" i="74"/>
  <c r="I11" i="73"/>
  <c r="I10" i="73"/>
  <c r="I9" i="73"/>
  <c r="E9" i="76"/>
  <c r="E10" i="76" s="1"/>
  <c r="G10" i="76" s="1"/>
  <c r="E9" i="75"/>
  <c r="E10" i="75" s="1"/>
  <c r="G10" i="75" s="1"/>
  <c r="E9" i="74"/>
  <c r="E10" i="74" s="1"/>
  <c r="G10" i="74" s="1"/>
  <c r="E9" i="73"/>
  <c r="E10" i="73" s="1"/>
  <c r="G10" i="73" s="1"/>
  <c r="J31" i="30"/>
  <c r="J30" i="30"/>
  <c r="G12" i="82" l="1"/>
  <c r="G16" i="81"/>
  <c r="I11" i="81"/>
  <c r="K11" i="81" s="1"/>
  <c r="M11" i="81" s="1"/>
  <c r="I10" i="81"/>
  <c r="K10" i="81" s="1"/>
  <c r="M10" i="81" s="1"/>
  <c r="I9" i="81"/>
  <c r="K9" i="81" s="1"/>
  <c r="I12" i="81"/>
  <c r="K12" i="81" s="1"/>
  <c r="M12" i="81" s="1"/>
  <c r="G12" i="80"/>
  <c r="M9" i="79"/>
  <c r="M14" i="79" s="1"/>
  <c r="K14" i="79"/>
  <c r="G12" i="78"/>
  <c r="J28" i="30"/>
  <c r="J29" i="30"/>
  <c r="A5" i="77"/>
  <c r="A3" i="77"/>
  <c r="K1" i="77"/>
  <c r="K17" i="77"/>
  <c r="K14" i="77"/>
  <c r="C13" i="76"/>
  <c r="E11" i="76"/>
  <c r="G11" i="76" s="1"/>
  <c r="A5" i="76"/>
  <c r="A3" i="76"/>
  <c r="M1" i="76"/>
  <c r="C12" i="75"/>
  <c r="A5" i="75"/>
  <c r="A3" i="75"/>
  <c r="M1" i="75"/>
  <c r="C13" i="74"/>
  <c r="A5" i="74"/>
  <c r="A3" i="74"/>
  <c r="M1" i="74"/>
  <c r="C12" i="73"/>
  <c r="E11" i="73"/>
  <c r="G11" i="73" s="1"/>
  <c r="A5" i="73"/>
  <c r="A3" i="73"/>
  <c r="M1" i="73"/>
  <c r="E1" i="73"/>
  <c r="A5" i="72"/>
  <c r="A3" i="72"/>
  <c r="G1" i="72"/>
  <c r="N21" i="24"/>
  <c r="N22" i="24"/>
  <c r="N23" i="24"/>
  <c r="K17" i="51"/>
  <c r="K16" i="51"/>
  <c r="K14" i="51"/>
  <c r="J12" i="51"/>
  <c r="J11" i="51"/>
  <c r="K13" i="51" s="1"/>
  <c r="K15" i="51" s="1"/>
  <c r="K18" i="51" s="1"/>
  <c r="I26" i="4"/>
  <c r="I25" i="4"/>
  <c r="I24" i="4"/>
  <c r="L45" i="20"/>
  <c r="E33" i="63" s="1"/>
  <c r="I33" i="63" s="1"/>
  <c r="J45" i="20"/>
  <c r="H45" i="20"/>
  <c r="E33" i="42" s="1"/>
  <c r="I33" i="42" s="1"/>
  <c r="F45" i="20"/>
  <c r="D45" i="20"/>
  <c r="G44" i="8"/>
  <c r="G15" i="82" l="1"/>
  <c r="I10" i="82"/>
  <c r="K10" i="82" s="1"/>
  <c r="M10" i="82" s="1"/>
  <c r="I11" i="82"/>
  <c r="K11" i="82" s="1"/>
  <c r="M11" i="82" s="1"/>
  <c r="I9" i="82"/>
  <c r="K9" i="82" s="1"/>
  <c r="M9" i="81"/>
  <c r="M14" i="81" s="1"/>
  <c r="K14" i="81"/>
  <c r="G15" i="80"/>
  <c r="I10" i="80"/>
  <c r="K10" i="80" s="1"/>
  <c r="M10" i="80" s="1"/>
  <c r="I9" i="80"/>
  <c r="K9" i="80" s="1"/>
  <c r="I11" i="80"/>
  <c r="K11" i="80" s="1"/>
  <c r="M11" i="80" s="1"/>
  <c r="G15" i="78"/>
  <c r="I10" i="78"/>
  <c r="K10" i="78" s="1"/>
  <c r="M10" i="78" s="1"/>
  <c r="I9" i="78"/>
  <c r="K9" i="78" s="1"/>
  <c r="I11" i="78"/>
  <c r="K11" i="78" s="1"/>
  <c r="G9" i="73"/>
  <c r="G12" i="73" s="1"/>
  <c r="I23" i="77"/>
  <c r="G9" i="76"/>
  <c r="E12" i="76"/>
  <c r="G12" i="76" s="1"/>
  <c r="G9" i="75"/>
  <c r="E11" i="75"/>
  <c r="G11" i="75" s="1"/>
  <c r="N45" i="20"/>
  <c r="A24" i="54"/>
  <c r="A23" i="54"/>
  <c r="A22" i="54"/>
  <c r="A21" i="54"/>
  <c r="A20" i="54"/>
  <c r="K13" i="82" l="1"/>
  <c r="M9" i="82"/>
  <c r="M13" i="82" s="1"/>
  <c r="K13" i="80"/>
  <c r="M9" i="80"/>
  <c r="M13" i="80" s="1"/>
  <c r="K13" i="78"/>
  <c r="M9" i="78"/>
  <c r="M13" i="78" s="1"/>
  <c r="K11" i="73"/>
  <c r="M11" i="73" s="1"/>
  <c r="K9" i="73"/>
  <c r="M9" i="73" s="1"/>
  <c r="K10" i="73"/>
  <c r="M10" i="73" s="1"/>
  <c r="G15" i="73"/>
  <c r="G13" i="76"/>
  <c r="G12" i="75"/>
  <c r="K10" i="76" l="1"/>
  <c r="M10" i="76" s="1"/>
  <c r="K11" i="76"/>
  <c r="M11" i="76" s="1"/>
  <c r="G16" i="76"/>
  <c r="K10" i="75"/>
  <c r="M10" i="75" s="1"/>
  <c r="G15" i="75"/>
  <c r="K13" i="73"/>
  <c r="K12" i="76"/>
  <c r="M12" i="76" s="1"/>
  <c r="K9" i="76"/>
  <c r="M9" i="76" s="1"/>
  <c r="K9" i="75"/>
  <c r="M9" i="75" s="1"/>
  <c r="K11" i="75"/>
  <c r="M11" i="75" s="1"/>
  <c r="C31" i="51"/>
  <c r="B31" i="51"/>
  <c r="M13" i="73" l="1"/>
  <c r="M14" i="76"/>
  <c r="K14" i="76"/>
  <c r="M13" i="75"/>
  <c r="K13" i="75"/>
  <c r="H24" i="61"/>
  <c r="H24" i="59" l="1"/>
  <c r="H23" i="60"/>
  <c r="H25" i="50"/>
  <c r="J21" i="12"/>
  <c r="G22" i="12"/>
  <c r="J33" i="16" l="1"/>
  <c r="J18" i="16"/>
  <c r="J36" i="16" s="1"/>
  <c r="J23" i="14"/>
  <c r="H36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21" i="14"/>
  <c r="H13" i="14"/>
  <c r="H14" i="14"/>
  <c r="H15" i="14"/>
  <c r="H16" i="14"/>
  <c r="H17" i="14"/>
  <c r="H18" i="14"/>
  <c r="H12" i="14"/>
  <c r="G34" i="14"/>
  <c r="F34" i="14"/>
  <c r="G19" i="14"/>
  <c r="F19" i="14"/>
  <c r="E36" i="14"/>
  <c r="E22" i="14"/>
  <c r="E23" i="14"/>
  <c r="I23" i="14" s="1"/>
  <c r="E24" i="14"/>
  <c r="E25" i="14"/>
  <c r="E26" i="14"/>
  <c r="E27" i="14"/>
  <c r="E28" i="14"/>
  <c r="E29" i="14"/>
  <c r="E30" i="14"/>
  <c r="E31" i="14"/>
  <c r="E32" i="14"/>
  <c r="E33" i="14"/>
  <c r="E21" i="14"/>
  <c r="E13" i="14"/>
  <c r="E14" i="14"/>
  <c r="E15" i="14"/>
  <c r="E16" i="14"/>
  <c r="E17" i="14"/>
  <c r="E18" i="14"/>
  <c r="E12" i="14"/>
  <c r="D34" i="14"/>
  <c r="C34" i="14"/>
  <c r="D19" i="14"/>
  <c r="C19" i="14"/>
  <c r="C37" i="14" s="1"/>
  <c r="F37" i="14" l="1"/>
  <c r="D37" i="14"/>
  <c r="G37" i="14"/>
  <c r="N15" i="12" l="1"/>
  <c r="N9" i="12"/>
  <c r="F16" i="12" l="1"/>
  <c r="F17" i="12" s="1"/>
  <c r="F18" i="12" s="1"/>
  <c r="F19" i="12" s="1"/>
  <c r="F20" i="12" s="1"/>
  <c r="F10" i="12"/>
  <c r="F11" i="12" s="1"/>
  <c r="F12" i="12" s="1"/>
  <c r="F13" i="12" s="1"/>
  <c r="F14" i="12" s="1"/>
  <c r="G19" i="55" l="1"/>
  <c r="G20" i="55" s="1"/>
  <c r="G21" i="55" s="1"/>
  <c r="G22" i="55" s="1"/>
  <c r="G23" i="55" s="1"/>
  <c r="G13" i="55"/>
  <c r="G14" i="55" s="1"/>
  <c r="G15" i="55" s="1"/>
  <c r="G16" i="55" s="1"/>
  <c r="G17" i="55" s="1"/>
  <c r="G19" i="50"/>
  <c r="G20" i="50" s="1"/>
  <c r="G21" i="50" s="1"/>
  <c r="G22" i="50" s="1"/>
  <c r="G23" i="50" s="1"/>
  <c r="G13" i="50"/>
  <c r="G14" i="50" s="1"/>
  <c r="G15" i="50" s="1"/>
  <c r="G16" i="50" s="1"/>
  <c r="G17" i="50" s="1"/>
  <c r="H18" i="30"/>
  <c r="H19" i="30" s="1"/>
  <c r="H20" i="30" s="1"/>
  <c r="H21" i="30" s="1"/>
  <c r="H22" i="30" s="1"/>
  <c r="H12" i="30"/>
  <c r="H13" i="30" s="1"/>
  <c r="H14" i="30" s="1"/>
  <c r="H15" i="30" s="1"/>
  <c r="H16" i="30" s="1"/>
  <c r="I13" i="66" l="1"/>
  <c r="E31" i="63"/>
  <c r="A7" i="66"/>
  <c r="A3" i="66"/>
  <c r="K1" i="66"/>
  <c r="A6" i="65"/>
  <c r="A3" i="65"/>
  <c r="C1" i="65"/>
  <c r="A6" i="64"/>
  <c r="A3" i="64"/>
  <c r="F1" i="64"/>
  <c r="A6" i="63"/>
  <c r="A4" i="63"/>
  <c r="A3" i="63"/>
  <c r="I1" i="63"/>
  <c r="I23" i="62"/>
  <c r="H23" i="62"/>
  <c r="F23" i="62"/>
  <c r="C16" i="65" s="1"/>
  <c r="J22" i="62"/>
  <c r="J21" i="62"/>
  <c r="J20" i="62"/>
  <c r="J19" i="62"/>
  <c r="J18" i="62"/>
  <c r="G18" i="62"/>
  <c r="G19" i="62" s="1"/>
  <c r="G20" i="62" s="1"/>
  <c r="G21" i="62" s="1"/>
  <c r="G22" i="62" s="1"/>
  <c r="J17" i="62"/>
  <c r="J16" i="62"/>
  <c r="J15" i="62"/>
  <c r="J14" i="62"/>
  <c r="J13" i="62"/>
  <c r="J12" i="62"/>
  <c r="G12" i="62"/>
  <c r="G13" i="62" s="1"/>
  <c r="G14" i="62" s="1"/>
  <c r="G15" i="62" s="1"/>
  <c r="G16" i="62" s="1"/>
  <c r="J11" i="62"/>
  <c r="A5" i="62"/>
  <c r="A3" i="62"/>
  <c r="J1" i="62"/>
  <c r="I24" i="61"/>
  <c r="C18" i="65"/>
  <c r="F24" i="61"/>
  <c r="J22" i="61"/>
  <c r="J21" i="61"/>
  <c r="J20" i="61"/>
  <c r="J19" i="61"/>
  <c r="J18" i="61"/>
  <c r="G18" i="61"/>
  <c r="G19" i="61" s="1"/>
  <c r="G20" i="61" s="1"/>
  <c r="G21" i="61" s="1"/>
  <c r="G22" i="61" s="1"/>
  <c r="J17" i="61"/>
  <c r="J16" i="61"/>
  <c r="J15" i="61"/>
  <c r="J14" i="61"/>
  <c r="J13" i="61"/>
  <c r="J12" i="61"/>
  <c r="G12" i="61"/>
  <c r="G13" i="61" s="1"/>
  <c r="G14" i="61" s="1"/>
  <c r="G15" i="61" s="1"/>
  <c r="G16" i="61" s="1"/>
  <c r="J11" i="61"/>
  <c r="A5" i="61"/>
  <c r="A3" i="61"/>
  <c r="J1" i="61"/>
  <c r="I23" i="60"/>
  <c r="D22" i="64"/>
  <c r="F23" i="60"/>
  <c r="D20" i="64" s="1"/>
  <c r="J22" i="60"/>
  <c r="J21" i="60"/>
  <c r="J20" i="60"/>
  <c r="J19" i="60"/>
  <c r="J18" i="60"/>
  <c r="G18" i="60"/>
  <c r="G19" i="60" s="1"/>
  <c r="G20" i="60" s="1"/>
  <c r="G21" i="60" s="1"/>
  <c r="G22" i="60" s="1"/>
  <c r="J17" i="60"/>
  <c r="J16" i="60"/>
  <c r="J15" i="60"/>
  <c r="J14" i="60"/>
  <c r="J13" i="60"/>
  <c r="J12" i="60"/>
  <c r="G12" i="60"/>
  <c r="G13" i="60" s="1"/>
  <c r="G14" i="60" s="1"/>
  <c r="G15" i="60" s="1"/>
  <c r="G16" i="60" s="1"/>
  <c r="J11" i="60"/>
  <c r="A5" i="60"/>
  <c r="A3" i="60"/>
  <c r="J1" i="60"/>
  <c r="J23" i="60" l="1"/>
  <c r="D18" i="64" s="1"/>
  <c r="J23" i="62"/>
  <c r="C14" i="65" s="1"/>
  <c r="J24" i="61"/>
  <c r="G31" i="63"/>
  <c r="G15" i="21"/>
  <c r="G14" i="21"/>
  <c r="G13" i="21"/>
  <c r="G12" i="21"/>
  <c r="G11" i="21"/>
  <c r="G10" i="21"/>
  <c r="L62" i="20"/>
  <c r="L61" i="20"/>
  <c r="L73" i="20"/>
  <c r="J73" i="20"/>
  <c r="H73" i="20"/>
  <c r="F73" i="20"/>
  <c r="L17" i="20"/>
  <c r="L16" i="20"/>
  <c r="L15" i="20"/>
  <c r="L13" i="20"/>
  <c r="L14" i="20"/>
  <c r="L12" i="20"/>
  <c r="G26" i="21" l="1"/>
  <c r="I31" i="63"/>
  <c r="H53" i="23" l="1"/>
  <c r="H54" i="23"/>
  <c r="H55" i="23"/>
  <c r="H56" i="23"/>
  <c r="H57" i="23"/>
  <c r="H52" i="23"/>
  <c r="E53" i="23"/>
  <c r="E54" i="23"/>
  <c r="E55" i="23"/>
  <c r="E56" i="23"/>
  <c r="E57" i="23"/>
  <c r="E52" i="23"/>
  <c r="D53" i="23"/>
  <c r="D54" i="23"/>
  <c r="D55" i="23"/>
  <c r="D56" i="23"/>
  <c r="D57" i="23"/>
  <c r="D52" i="23"/>
  <c r="H41" i="23"/>
  <c r="G16" i="21" s="1"/>
  <c r="G17" i="21" s="1"/>
  <c r="G40" i="23"/>
  <c r="F40" i="23"/>
  <c r="G39" i="23"/>
  <c r="F39" i="23"/>
  <c r="G38" i="23"/>
  <c r="F38" i="23"/>
  <c r="G37" i="23"/>
  <c r="F37" i="23"/>
  <c r="G36" i="23"/>
  <c r="F36" i="23"/>
  <c r="G35" i="23"/>
  <c r="F35" i="23"/>
  <c r="E41" i="23"/>
  <c r="D41" i="23"/>
  <c r="L58" i="20"/>
  <c r="L109" i="20"/>
  <c r="L166" i="20"/>
  <c r="H29" i="52"/>
  <c r="H5" i="56"/>
  <c r="H6" i="56"/>
  <c r="H7" i="56"/>
  <c r="H8" i="56"/>
  <c r="H4" i="56"/>
  <c r="J12" i="59" l="1"/>
  <c r="J13" i="59"/>
  <c r="J14" i="59"/>
  <c r="J15" i="59"/>
  <c r="J16" i="59"/>
  <c r="J17" i="59"/>
  <c r="J18" i="59"/>
  <c r="J19" i="59"/>
  <c r="J20" i="59"/>
  <c r="J21" i="59"/>
  <c r="J22" i="59"/>
  <c r="J11" i="59"/>
  <c r="I24" i="59"/>
  <c r="C13" i="58"/>
  <c r="G18" i="59"/>
  <c r="G19" i="59" s="1"/>
  <c r="G20" i="59" s="1"/>
  <c r="G21" i="59" s="1"/>
  <c r="G22" i="59" s="1"/>
  <c r="G12" i="59"/>
  <c r="G13" i="59" s="1"/>
  <c r="G14" i="59" s="1"/>
  <c r="G15" i="59" s="1"/>
  <c r="G16" i="59" s="1"/>
  <c r="F24" i="59"/>
  <c r="C11" i="58" s="1"/>
  <c r="A5" i="59" l="1"/>
  <c r="A6" i="58"/>
  <c r="A5" i="24"/>
  <c r="A3" i="59"/>
  <c r="A3" i="58"/>
  <c r="J1" i="59"/>
  <c r="C1" i="58"/>
  <c r="J24" i="59"/>
  <c r="C9" i="58" l="1"/>
  <c r="F26" i="21"/>
  <c r="F32" i="23"/>
  <c r="F31" i="23"/>
  <c r="F30" i="23"/>
  <c r="F27" i="23"/>
  <c r="G27" i="23"/>
  <c r="F28" i="23"/>
  <c r="G28" i="23"/>
  <c r="F29" i="23"/>
  <c r="G29" i="23"/>
  <c r="G30" i="23"/>
  <c r="G31" i="23"/>
  <c r="G32" i="23"/>
  <c r="H33" i="23"/>
  <c r="E33" i="23"/>
  <c r="D33" i="23"/>
  <c r="I20" i="21" l="1"/>
  <c r="F16" i="21"/>
  <c r="F15" i="21"/>
  <c r="F14" i="21"/>
  <c r="F13" i="21"/>
  <c r="F12" i="21"/>
  <c r="F11" i="21"/>
  <c r="F10" i="21"/>
  <c r="N12" i="20"/>
  <c r="J62" i="20"/>
  <c r="J61" i="20"/>
  <c r="J17" i="20"/>
  <c r="J16" i="20"/>
  <c r="J15" i="20"/>
  <c r="J14" i="20"/>
  <c r="J13" i="20"/>
  <c r="J12" i="20"/>
  <c r="F21" i="21" l="1"/>
  <c r="G21" i="21"/>
  <c r="F17" i="21"/>
  <c r="F8" i="56" l="1"/>
  <c r="F5" i="56"/>
  <c r="F6" i="56"/>
  <c r="F7" i="56"/>
  <c r="F4" i="56"/>
  <c r="D4" i="56"/>
  <c r="J166" i="20"/>
  <c r="J109" i="20"/>
  <c r="J58" i="20"/>
  <c r="H166" i="20" l="1"/>
  <c r="H109" i="20"/>
  <c r="H58" i="20" l="1"/>
  <c r="E31" i="42" l="1"/>
  <c r="H62" i="20" l="1"/>
  <c r="H61" i="20"/>
  <c r="F62" i="20"/>
  <c r="F61" i="20"/>
  <c r="K26" i="4" l="1"/>
  <c r="K25" i="4"/>
  <c r="K24" i="4"/>
  <c r="J23" i="55" l="1"/>
  <c r="J22" i="55"/>
  <c r="J21" i="55"/>
  <c r="J20" i="55"/>
  <c r="J19" i="55"/>
  <c r="J18" i="55"/>
  <c r="J17" i="55"/>
  <c r="J16" i="55"/>
  <c r="J15" i="55"/>
  <c r="J14" i="55"/>
  <c r="J13" i="55"/>
  <c r="J12" i="55"/>
  <c r="I24" i="55"/>
  <c r="H24" i="55"/>
  <c r="F24" i="55"/>
  <c r="J13" i="50"/>
  <c r="J14" i="50"/>
  <c r="J15" i="50"/>
  <c r="J16" i="50"/>
  <c r="J17" i="50"/>
  <c r="J18" i="50"/>
  <c r="J19" i="50"/>
  <c r="J20" i="50"/>
  <c r="J21" i="50"/>
  <c r="J22" i="50"/>
  <c r="J23" i="50"/>
  <c r="J12" i="50"/>
  <c r="I25" i="50"/>
  <c r="F25" i="50"/>
  <c r="T12" i="30"/>
  <c r="T13" i="30"/>
  <c r="T14" i="30"/>
  <c r="T15" i="30"/>
  <c r="T16" i="30"/>
  <c r="T17" i="30"/>
  <c r="T18" i="30"/>
  <c r="T19" i="30"/>
  <c r="T20" i="30"/>
  <c r="T21" i="30"/>
  <c r="T22" i="30"/>
  <c r="T11" i="30"/>
  <c r="R23" i="30"/>
  <c r="P23" i="30"/>
  <c r="N22" i="30"/>
  <c r="N21" i="30"/>
  <c r="N20" i="30"/>
  <c r="N19" i="30"/>
  <c r="N18" i="30"/>
  <c r="N17" i="30"/>
  <c r="N16" i="30"/>
  <c r="N15" i="30"/>
  <c r="N14" i="30"/>
  <c r="N13" i="30"/>
  <c r="N12" i="30"/>
  <c r="N11" i="30"/>
  <c r="L23" i="30"/>
  <c r="J23" i="30"/>
  <c r="F23" i="30"/>
  <c r="E62" i="38"/>
  <c r="I62" i="38" s="1"/>
  <c r="E61" i="38"/>
  <c r="E60" i="38"/>
  <c r="I60" i="38" s="1"/>
  <c r="C62" i="38"/>
  <c r="C61" i="38"/>
  <c r="C60" i="38"/>
  <c r="I49" i="38"/>
  <c r="I50" i="38"/>
  <c r="I48" i="38"/>
  <c r="E52" i="38"/>
  <c r="C50" i="38"/>
  <c r="C49" i="38"/>
  <c r="C48" i="38"/>
  <c r="E42" i="38"/>
  <c r="I42" i="38" s="1"/>
  <c r="E41" i="38"/>
  <c r="E40" i="38"/>
  <c r="I40" i="38" s="1"/>
  <c r="C42" i="38"/>
  <c r="C41" i="38"/>
  <c r="C40" i="38"/>
  <c r="I34" i="38"/>
  <c r="I35" i="38"/>
  <c r="I33" i="38"/>
  <c r="E36" i="38"/>
  <c r="I36" i="38" l="1"/>
  <c r="K36" i="38" s="1"/>
  <c r="E43" i="38"/>
  <c r="E63" i="38"/>
  <c r="I41" i="38"/>
  <c r="I43" i="38" s="1"/>
  <c r="J24" i="55"/>
  <c r="C12" i="49" s="1"/>
  <c r="I61" i="38"/>
  <c r="I63" i="38" s="1"/>
  <c r="K63" i="38" s="1"/>
  <c r="T23" i="30"/>
  <c r="E11" i="74" s="1"/>
  <c r="G11" i="74" s="1"/>
  <c r="J25" i="50"/>
  <c r="I13" i="38"/>
  <c r="C16" i="49"/>
  <c r="C14" i="49"/>
  <c r="D22" i="44"/>
  <c r="D20" i="44"/>
  <c r="G31" i="42"/>
  <c r="G9" i="74" l="1"/>
  <c r="E12" i="74"/>
  <c r="G12" i="74" s="1"/>
  <c r="D18" i="44"/>
  <c r="J12" i="77"/>
  <c r="I21" i="77"/>
  <c r="J11" i="77"/>
  <c r="I31" i="42"/>
  <c r="G13" i="74" l="1"/>
  <c r="K10" i="74" s="1"/>
  <c r="M10" i="74" s="1"/>
  <c r="K11" i="74"/>
  <c r="M11" i="74" s="1"/>
  <c r="G16" i="74"/>
  <c r="K9" i="74"/>
  <c r="M9" i="74" s="1"/>
  <c r="F22" i="8" s="1"/>
  <c r="K12" i="74"/>
  <c r="F73" i="8" s="1"/>
  <c r="K13" i="77"/>
  <c r="K15" i="77" s="1"/>
  <c r="K18" i="77" s="1"/>
  <c r="I13" i="77"/>
  <c r="I15" i="77" s="1"/>
  <c r="I18" i="77" s="1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G173" i="8" s="1"/>
  <c r="M14" i="74" l="1"/>
  <c r="K14" i="74"/>
  <c r="I20" i="77"/>
  <c r="I22" i="77" s="1"/>
  <c r="I24" i="77" s="1"/>
  <c r="D24" i="44" s="1"/>
  <c r="I53" i="21"/>
  <c r="G54" i="21" s="1"/>
  <c r="H54" i="21" l="1"/>
  <c r="F54" i="21"/>
  <c r="D54" i="21"/>
  <c r="E54" i="21"/>
  <c r="E26" i="21"/>
  <c r="F22" i="13"/>
  <c r="F21" i="13"/>
  <c r="F20" i="13"/>
  <c r="F19" i="13"/>
  <c r="F18" i="13"/>
  <c r="F17" i="13"/>
  <c r="F16" i="13"/>
  <c r="F15" i="13"/>
  <c r="F14" i="13"/>
  <c r="F13" i="13"/>
  <c r="F12" i="13"/>
  <c r="F11" i="13"/>
  <c r="J11" i="13" s="1"/>
  <c r="I54" i="21" l="1"/>
  <c r="A2" i="57"/>
  <c r="A5" i="3"/>
  <c r="A1" i="57"/>
  <c r="G57" i="10"/>
  <c r="H22" i="12" l="1"/>
  <c r="I16" i="4" s="1"/>
  <c r="H9" i="4" l="1"/>
  <c r="J27" i="4"/>
  <c r="K27" i="4" l="1"/>
  <c r="K28" i="4" s="1"/>
  <c r="I11" i="4" s="1"/>
  <c r="I22" i="12"/>
  <c r="H8" i="4" s="1"/>
  <c r="A5" i="55"/>
  <c r="A5" i="50"/>
  <c r="A5" i="30"/>
  <c r="A6" i="29"/>
  <c r="A7" i="38"/>
  <c r="A6" i="49"/>
  <c r="A6" i="44"/>
  <c r="A6" i="42"/>
  <c r="A5" i="23"/>
  <c r="A5" i="21"/>
  <c r="A6" i="20"/>
  <c r="A54" i="20" s="1"/>
  <c r="A105" i="20" s="1"/>
  <c r="A162" i="20" s="1"/>
  <c r="A5" i="18"/>
  <c r="A6" i="16"/>
  <c r="A5" i="15"/>
  <c r="A6" i="14"/>
  <c r="A5" i="13"/>
  <c r="A5" i="12"/>
  <c r="A5" i="11"/>
  <c r="A5" i="10"/>
  <c r="A5" i="9"/>
  <c r="A6" i="8"/>
  <c r="A53" i="8" s="1"/>
  <c r="A103" i="8" s="1"/>
  <c r="A159" i="8" s="1"/>
  <c r="A5" i="51"/>
  <c r="A5" i="5"/>
  <c r="A5" i="4"/>
  <c r="A3" i="55" l="1"/>
  <c r="A3" i="50"/>
  <c r="A3" i="30"/>
  <c r="A3" i="29"/>
  <c r="A3" i="38"/>
  <c r="A3" i="49"/>
  <c r="A3" i="44"/>
  <c r="A3" i="42"/>
  <c r="A3" i="24"/>
  <c r="A3" i="23"/>
  <c r="A3" i="21"/>
  <c r="A4" i="20"/>
  <c r="A52" i="20" s="1"/>
  <c r="A103" i="20" s="1"/>
  <c r="A160" i="20" s="1"/>
  <c r="A3" i="18"/>
  <c r="A3" i="16"/>
  <c r="A3" i="15"/>
  <c r="A3" i="14"/>
  <c r="A3" i="13"/>
  <c r="A3" i="12"/>
  <c r="A3" i="11"/>
  <c r="A3" i="10"/>
  <c r="A3" i="9"/>
  <c r="A4" i="8"/>
  <c r="A51" i="8" s="1"/>
  <c r="A101" i="8" s="1"/>
  <c r="A157" i="8" s="1"/>
  <c r="A3" i="51"/>
  <c r="A3" i="5"/>
  <c r="A3" i="4"/>
  <c r="A3" i="3"/>
  <c r="I5" i="56" l="1"/>
  <c r="I6" i="56"/>
  <c r="I7" i="56"/>
  <c r="I8" i="56"/>
  <c r="I4" i="56"/>
  <c r="G5" i="56"/>
  <c r="G6" i="56"/>
  <c r="G7" i="56"/>
  <c r="G8" i="56"/>
  <c r="G4" i="56"/>
  <c r="E5" i="56"/>
  <c r="E6" i="56"/>
  <c r="E7" i="56"/>
  <c r="E8" i="56"/>
  <c r="E4" i="56"/>
  <c r="B5" i="56"/>
  <c r="B6" i="56"/>
  <c r="B7" i="56"/>
  <c r="B8" i="56"/>
  <c r="B4" i="56"/>
  <c r="B9" i="56" l="1"/>
  <c r="C4" i="56" s="1"/>
  <c r="J1" i="55"/>
  <c r="J1" i="50"/>
  <c r="T1" i="30"/>
  <c r="K1" i="29"/>
  <c r="K1" i="38"/>
  <c r="C1" i="49"/>
  <c r="F1" i="44"/>
  <c r="I1" i="42"/>
  <c r="N1" i="24"/>
  <c r="H1" i="23"/>
  <c r="I1" i="21"/>
  <c r="Q157" i="20"/>
  <c r="Q100" i="20"/>
  <c r="Q49" i="20"/>
  <c r="Q1" i="20"/>
  <c r="G1" i="18"/>
  <c r="I1" i="16"/>
  <c r="J1" i="15"/>
  <c r="J1" i="14"/>
  <c r="K1" i="13"/>
  <c r="J1" i="12"/>
  <c r="K1" i="11"/>
  <c r="G1" i="10"/>
  <c r="G1" i="9"/>
  <c r="G154" i="8"/>
  <c r="G98" i="8"/>
  <c r="G48" i="8"/>
  <c r="G1" i="8"/>
  <c r="K1" i="51"/>
  <c r="L1" i="5"/>
  <c r="K1" i="4"/>
  <c r="E1" i="3"/>
  <c r="C7" i="56" l="1"/>
  <c r="C8" i="56"/>
  <c r="C5" i="56"/>
  <c r="C6" i="56"/>
  <c r="H33" i="52"/>
  <c r="D8" i="56" s="1"/>
  <c r="H32" i="52"/>
  <c r="D7" i="56" s="1"/>
  <c r="H31" i="52"/>
  <c r="D6" i="56" s="1"/>
  <c r="H30" i="52"/>
  <c r="D5" i="56" s="1"/>
  <c r="H9" i="56" l="1"/>
  <c r="D16" i="64" s="1"/>
  <c r="D17" i="64" s="1"/>
  <c r="I9" i="56"/>
  <c r="H29" i="21" s="1"/>
  <c r="F9" i="56"/>
  <c r="E9" i="56"/>
  <c r="D9" i="56"/>
  <c r="C9" i="56"/>
  <c r="G9" i="56"/>
  <c r="D16" i="54"/>
  <c r="D15" i="54"/>
  <c r="G29" i="21" l="1"/>
  <c r="G28" i="29"/>
  <c r="K28" i="29" s="1"/>
  <c r="K26" i="29"/>
  <c r="E29" i="21"/>
  <c r="K20" i="29"/>
  <c r="G22" i="29"/>
  <c r="K22" i="29" s="1"/>
  <c r="D16" i="44"/>
  <c r="D17" i="44" s="1"/>
  <c r="F29" i="21"/>
  <c r="G11" i="29"/>
  <c r="D29" i="21"/>
  <c r="G13" i="29" l="1"/>
  <c r="G15" i="29" s="1"/>
  <c r="K15" i="29" s="1"/>
  <c r="K18" i="29" s="1"/>
  <c r="I29" i="21"/>
  <c r="F30" i="21" l="1"/>
  <c r="G30" i="21"/>
  <c r="K21" i="29"/>
  <c r="K24" i="29" s="1"/>
  <c r="H169" i="20" s="1"/>
  <c r="K27" i="29"/>
  <c r="K30" i="29" s="1"/>
  <c r="F165" i="8" s="1"/>
  <c r="G165" i="8" s="1"/>
  <c r="E30" i="21"/>
  <c r="H30" i="21"/>
  <c r="D30" i="21"/>
  <c r="L169" i="20" l="1"/>
  <c r="I30" i="21"/>
  <c r="N62" i="20"/>
  <c r="N61" i="20"/>
  <c r="N17" i="20"/>
  <c r="N16" i="20"/>
  <c r="N15" i="20"/>
  <c r="N14" i="20"/>
  <c r="N13" i="20"/>
  <c r="H17" i="20"/>
  <c r="H16" i="20"/>
  <c r="H15" i="20"/>
  <c r="H14" i="20"/>
  <c r="H13" i="20"/>
  <c r="H12" i="20"/>
  <c r="M22" i="24"/>
  <c r="D21" i="24"/>
  <c r="L21" i="24" s="1"/>
  <c r="D23" i="24"/>
  <c r="L23" i="24" s="1"/>
  <c r="D22" i="24"/>
  <c r="L22" i="24" s="1"/>
  <c r="D20" i="24"/>
  <c r="D19" i="24"/>
  <c r="D18" i="24"/>
  <c r="D17" i="24"/>
  <c r="D16" i="24"/>
  <c r="D15" i="24"/>
  <c r="D14" i="24"/>
  <c r="D13" i="24"/>
  <c r="D12" i="24"/>
  <c r="D11" i="24"/>
  <c r="M23" i="24" l="1"/>
  <c r="I38" i="63"/>
  <c r="D13" i="64" s="1"/>
  <c r="F13" i="64" s="1"/>
  <c r="H22" i="24"/>
  <c r="J22" i="24"/>
  <c r="F23" i="24"/>
  <c r="J23" i="24"/>
  <c r="H21" i="24"/>
  <c r="J21" i="24"/>
  <c r="H23" i="24"/>
  <c r="F22" i="24"/>
  <c r="F21" i="24"/>
  <c r="M21" i="24"/>
  <c r="I35" i="21"/>
  <c r="G36" i="21" s="1"/>
  <c r="H36" i="21" l="1"/>
  <c r="F36" i="21"/>
  <c r="E36" i="21"/>
  <c r="D36" i="21"/>
  <c r="I23" i="21"/>
  <c r="G24" i="21" s="1"/>
  <c r="E21" i="21"/>
  <c r="H15" i="21"/>
  <c r="H14" i="21"/>
  <c r="H13" i="21"/>
  <c r="H12" i="21"/>
  <c r="H11" i="21"/>
  <c r="H10" i="21"/>
  <c r="E15" i="21"/>
  <c r="E14" i="21"/>
  <c r="E13" i="21"/>
  <c r="E12" i="21"/>
  <c r="E11" i="21"/>
  <c r="E10" i="21"/>
  <c r="D15" i="21"/>
  <c r="D14" i="21"/>
  <c r="D13" i="21"/>
  <c r="D12" i="21"/>
  <c r="D11" i="21"/>
  <c r="D10" i="21"/>
  <c r="H17" i="23"/>
  <c r="D16" i="21" s="1"/>
  <c r="H25" i="23"/>
  <c r="E16" i="21" s="1"/>
  <c r="H49" i="23"/>
  <c r="H16" i="21" s="1"/>
  <c r="G43" i="23"/>
  <c r="F43" i="23"/>
  <c r="G48" i="23"/>
  <c r="F48" i="23"/>
  <c r="G47" i="23"/>
  <c r="F47" i="23"/>
  <c r="G46" i="23"/>
  <c r="F46" i="23"/>
  <c r="G45" i="23"/>
  <c r="F45" i="23"/>
  <c r="G44" i="23"/>
  <c r="F44" i="23"/>
  <c r="G24" i="23"/>
  <c r="F24" i="23"/>
  <c r="G23" i="23"/>
  <c r="F23" i="23"/>
  <c r="G22" i="23"/>
  <c r="F22" i="23"/>
  <c r="G21" i="23"/>
  <c r="F21" i="23"/>
  <c r="G20" i="23"/>
  <c r="F20" i="23"/>
  <c r="G19" i="23"/>
  <c r="F19" i="23"/>
  <c r="G16" i="23"/>
  <c r="F16" i="23"/>
  <c r="G15" i="23"/>
  <c r="F15" i="23"/>
  <c r="G14" i="23"/>
  <c r="F14" i="23"/>
  <c r="G13" i="23"/>
  <c r="F13" i="23"/>
  <c r="G12" i="23"/>
  <c r="F12" i="23"/>
  <c r="G11" i="23"/>
  <c r="F11" i="23"/>
  <c r="G56" i="23"/>
  <c r="G52" i="23"/>
  <c r="F57" i="23"/>
  <c r="F56" i="23"/>
  <c r="F55" i="23"/>
  <c r="F54" i="23"/>
  <c r="F53" i="23"/>
  <c r="E49" i="23"/>
  <c r="D49" i="23"/>
  <c r="E25" i="23"/>
  <c r="D25" i="23"/>
  <c r="E17" i="23"/>
  <c r="D17" i="23"/>
  <c r="D24" i="21" l="1"/>
  <c r="F24" i="21"/>
  <c r="I13" i="21"/>
  <c r="H24" i="21"/>
  <c r="G55" i="23"/>
  <c r="H21" i="21"/>
  <c r="E24" i="21"/>
  <c r="I36" i="21"/>
  <c r="G53" i="23"/>
  <c r="G57" i="23"/>
  <c r="D58" i="23"/>
  <c r="G54" i="23"/>
  <c r="E58" i="23"/>
  <c r="C7" i="57" s="1"/>
  <c r="F52" i="23"/>
  <c r="I11" i="21"/>
  <c r="I15" i="21"/>
  <c r="E17" i="21"/>
  <c r="I12" i="21"/>
  <c r="I16" i="21"/>
  <c r="D21" i="21"/>
  <c r="I21" i="21" s="1"/>
  <c r="I10" i="21"/>
  <c r="I14" i="21"/>
  <c r="H17" i="21"/>
  <c r="D17" i="21"/>
  <c r="H58" i="23"/>
  <c r="F17" i="20"/>
  <c r="F16" i="20"/>
  <c r="F15" i="20"/>
  <c r="F14" i="20"/>
  <c r="F13" i="20"/>
  <c r="F12" i="20"/>
  <c r="D169" i="20"/>
  <c r="I38" i="42" s="1"/>
  <c r="D13" i="44" s="1"/>
  <c r="F13" i="44" s="1"/>
  <c r="I24" i="21" l="1"/>
  <c r="I17" i="21"/>
  <c r="G18" i="21" s="1"/>
  <c r="E18" i="21" l="1"/>
  <c r="F18" i="21"/>
  <c r="D18" i="21"/>
  <c r="H18" i="21"/>
  <c r="B154" i="20"/>
  <c r="B153" i="20"/>
  <c r="B152" i="20"/>
  <c r="B129" i="20"/>
  <c r="B128" i="20"/>
  <c r="B119" i="20"/>
  <c r="B118" i="20"/>
  <c r="B97" i="20"/>
  <c r="B96" i="20"/>
  <c r="I18" i="21" l="1"/>
  <c r="B89" i="20"/>
  <c r="B88" i="20" l="1"/>
  <c r="B75" i="20"/>
  <c r="B74" i="20"/>
  <c r="B46" i="20"/>
  <c r="G11" i="18"/>
  <c r="G12" i="18" s="1"/>
  <c r="B34" i="42" l="1"/>
  <c r="B34" i="63"/>
  <c r="G13" i="18"/>
  <c r="G14" i="18" s="1"/>
  <c r="G15" i="18" s="1"/>
  <c r="G16" i="18" s="1"/>
  <c r="I35" i="16"/>
  <c r="K35" i="16" s="1"/>
  <c r="D33" i="16"/>
  <c r="E33" i="16"/>
  <c r="F33" i="16"/>
  <c r="G33" i="16"/>
  <c r="H33" i="16"/>
  <c r="C33" i="16"/>
  <c r="I32" i="16"/>
  <c r="K32" i="16" s="1"/>
  <c r="I31" i="16"/>
  <c r="K31" i="16" s="1"/>
  <c r="I30" i="16"/>
  <c r="K30" i="16" s="1"/>
  <c r="I29" i="16"/>
  <c r="K29" i="16" s="1"/>
  <c r="I28" i="16"/>
  <c r="K28" i="16" s="1"/>
  <c r="I27" i="16"/>
  <c r="K27" i="16" s="1"/>
  <c r="I26" i="16"/>
  <c r="K26" i="16" s="1"/>
  <c r="I25" i="16"/>
  <c r="K25" i="16" s="1"/>
  <c r="I24" i="16"/>
  <c r="K24" i="16" s="1"/>
  <c r="I23" i="16"/>
  <c r="K23" i="16" s="1"/>
  <c r="I22" i="16"/>
  <c r="K22" i="16" s="1"/>
  <c r="I21" i="16"/>
  <c r="K21" i="16" s="1"/>
  <c r="I20" i="16"/>
  <c r="K20" i="16" s="1"/>
  <c r="K33" i="16" l="1"/>
  <c r="I33" i="16"/>
  <c r="G17" i="18"/>
  <c r="G18" i="18" s="1"/>
  <c r="D18" i="16"/>
  <c r="D36" i="16" s="1"/>
  <c r="E18" i="16"/>
  <c r="E36" i="16" s="1"/>
  <c r="F18" i="16"/>
  <c r="F36" i="16" s="1"/>
  <c r="G18" i="16"/>
  <c r="G36" i="16" s="1"/>
  <c r="H38" i="14" s="1"/>
  <c r="H18" i="16"/>
  <c r="H36" i="16" s="1"/>
  <c r="C18" i="16"/>
  <c r="C36" i="16" s="1"/>
  <c r="J25" i="15" s="1"/>
  <c r="I17" i="16"/>
  <c r="K17" i="16" s="1"/>
  <c r="I16" i="16"/>
  <c r="K16" i="16" s="1"/>
  <c r="I15" i="16"/>
  <c r="K15" i="16" s="1"/>
  <c r="I14" i="16"/>
  <c r="K14" i="16" s="1"/>
  <c r="I13" i="16"/>
  <c r="K13" i="16" s="1"/>
  <c r="I12" i="16"/>
  <c r="K12" i="16" s="1"/>
  <c r="I17" i="15"/>
  <c r="H17" i="15"/>
  <c r="G17" i="15"/>
  <c r="F17" i="15"/>
  <c r="E17" i="15"/>
  <c r="D17" i="15"/>
  <c r="J16" i="15"/>
  <c r="J15" i="15"/>
  <c r="J14" i="15"/>
  <c r="J13" i="15"/>
  <c r="J12" i="15"/>
  <c r="J11" i="15"/>
  <c r="C17" i="15"/>
  <c r="D18" i="15" s="1"/>
  <c r="J36" i="14"/>
  <c r="J33" i="14"/>
  <c r="J32" i="14"/>
  <c r="J31" i="14"/>
  <c r="J30" i="14"/>
  <c r="J29" i="14"/>
  <c r="J28" i="14"/>
  <c r="J27" i="14"/>
  <c r="J26" i="14"/>
  <c r="J25" i="14"/>
  <c r="J24" i="14"/>
  <c r="J22" i="14"/>
  <c r="J21" i="14"/>
  <c r="J18" i="14"/>
  <c r="J17" i="14"/>
  <c r="J16" i="14"/>
  <c r="J15" i="14"/>
  <c r="J14" i="14"/>
  <c r="J13" i="14"/>
  <c r="J12" i="14"/>
  <c r="I36" i="14"/>
  <c r="I33" i="14"/>
  <c r="I32" i="14"/>
  <c r="I31" i="14"/>
  <c r="I30" i="14"/>
  <c r="I29" i="14"/>
  <c r="I28" i="14"/>
  <c r="I27" i="14"/>
  <c r="I26" i="14"/>
  <c r="I25" i="14"/>
  <c r="I24" i="14"/>
  <c r="I22" i="14"/>
  <c r="I21" i="14"/>
  <c r="I18" i="14"/>
  <c r="I17" i="14"/>
  <c r="I16" i="14"/>
  <c r="I15" i="14"/>
  <c r="I14" i="14"/>
  <c r="I13" i="14"/>
  <c r="I12" i="14"/>
  <c r="H34" i="14"/>
  <c r="H19" i="14"/>
  <c r="E34" i="14"/>
  <c r="E19" i="14"/>
  <c r="K18" i="16" l="1"/>
  <c r="K36" i="16" s="1"/>
  <c r="C8" i="57"/>
  <c r="J17" i="15"/>
  <c r="J24" i="15" s="1"/>
  <c r="J26" i="15" s="1"/>
  <c r="D24" i="15"/>
  <c r="I18" i="16"/>
  <c r="I36" i="16" s="1"/>
  <c r="H37" i="14"/>
  <c r="K37" i="16" s="1"/>
  <c r="E37" i="14"/>
  <c r="G19" i="18"/>
  <c r="G20" i="18" s="1"/>
  <c r="G21" i="18" s="1"/>
  <c r="I23" i="13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J14" i="13"/>
  <c r="K14" i="13" s="1"/>
  <c r="J13" i="13"/>
  <c r="K13" i="13" s="1"/>
  <c r="J12" i="13"/>
  <c r="K12" i="13" s="1"/>
  <c r="K11" i="13"/>
  <c r="H23" i="13"/>
  <c r="G23" i="13"/>
  <c r="F23" i="13"/>
  <c r="D17" i="13"/>
  <c r="N17" i="13" s="1"/>
  <c r="D11" i="13"/>
  <c r="N11" i="13" s="1"/>
  <c r="K38" i="16" l="1"/>
  <c r="D10" i="18"/>
  <c r="D11" i="61"/>
  <c r="D11" i="62"/>
  <c r="D11" i="60"/>
  <c r="D11" i="59"/>
  <c r="D11" i="30"/>
  <c r="D12" i="50" s="1"/>
  <c r="D12" i="55" s="1"/>
  <c r="D16" i="18"/>
  <c r="D17" i="62"/>
  <c r="D17" i="60"/>
  <c r="D17" i="61"/>
  <c r="D17" i="59"/>
  <c r="D17" i="30"/>
  <c r="D18" i="50" s="1"/>
  <c r="D18" i="55" s="1"/>
  <c r="G22" i="18"/>
  <c r="G23" i="18" s="1"/>
  <c r="K23" i="13"/>
  <c r="J23" i="13"/>
  <c r="D26" i="21" s="1"/>
  <c r="H39" i="14"/>
  <c r="D25" i="15" s="1"/>
  <c r="D26" i="15" s="1"/>
  <c r="J20" i="12"/>
  <c r="J19" i="12"/>
  <c r="J18" i="12"/>
  <c r="J17" i="12"/>
  <c r="J16" i="12"/>
  <c r="J15" i="12"/>
  <c r="J14" i="12"/>
  <c r="J13" i="12"/>
  <c r="J12" i="12"/>
  <c r="J11" i="12"/>
  <c r="J10" i="12"/>
  <c r="J9" i="12"/>
  <c r="E22" i="12"/>
  <c r="D16" i="12"/>
  <c r="D10" i="12"/>
  <c r="D12" i="13" l="1"/>
  <c r="N12" i="13" s="1"/>
  <c r="N10" i="12"/>
  <c r="D18" i="13"/>
  <c r="N18" i="13" s="1"/>
  <c r="N16" i="12"/>
  <c r="K18" i="5"/>
  <c r="J22" i="12"/>
  <c r="D11" i="18"/>
  <c r="D12" i="62"/>
  <c r="D12" i="60"/>
  <c r="D12" i="61"/>
  <c r="D12" i="59"/>
  <c r="D12" i="30"/>
  <c r="D13" i="50" s="1"/>
  <c r="D13" i="55" s="1"/>
  <c r="D18" i="60"/>
  <c r="D18" i="61"/>
  <c r="D18" i="30"/>
  <c r="D19" i="50" s="1"/>
  <c r="D19" i="55" s="1"/>
  <c r="I26" i="21"/>
  <c r="G27" i="21" s="1"/>
  <c r="G19" i="9"/>
  <c r="C32" i="9" s="1"/>
  <c r="I10" i="4"/>
  <c r="I12" i="4" s="1"/>
  <c r="H21" i="51" s="1"/>
  <c r="D11" i="12"/>
  <c r="E11" i="3"/>
  <c r="D17" i="12"/>
  <c r="N17" i="12" s="1"/>
  <c r="G18" i="9"/>
  <c r="D18" i="59" l="1"/>
  <c r="D17" i="18"/>
  <c r="D18" i="62"/>
  <c r="D13" i="13"/>
  <c r="N13" i="13" s="1"/>
  <c r="N11" i="12"/>
  <c r="D12" i="18"/>
  <c r="D13" i="61"/>
  <c r="D13" i="62"/>
  <c r="D13" i="60"/>
  <c r="D13" i="59"/>
  <c r="D13" i="30"/>
  <c r="D14" i="50" s="1"/>
  <c r="D14" i="55" s="1"/>
  <c r="D27" i="21"/>
  <c r="F27" i="21"/>
  <c r="H27" i="21"/>
  <c r="E27" i="21"/>
  <c r="D12" i="12"/>
  <c r="D19" i="13"/>
  <c r="N19" i="13" s="1"/>
  <c r="D18" i="12"/>
  <c r="N18" i="12" s="1"/>
  <c r="E32" i="9"/>
  <c r="F32" i="9" s="1"/>
  <c r="C28" i="9"/>
  <c r="C33" i="9"/>
  <c r="D28" i="9"/>
  <c r="C29" i="9"/>
  <c r="C30" i="9"/>
  <c r="E28" i="9"/>
  <c r="C31" i="9"/>
  <c r="E31" i="9"/>
  <c r="F28" i="9"/>
  <c r="D14" i="13" l="1"/>
  <c r="N14" i="13" s="1"/>
  <c r="N12" i="12"/>
  <c r="D13" i="18"/>
  <c r="D14" i="60"/>
  <c r="D14" i="61"/>
  <c r="D14" i="62"/>
  <c r="D14" i="59"/>
  <c r="D14" i="30"/>
  <c r="D15" i="50" s="1"/>
  <c r="D15" i="55" s="1"/>
  <c r="D18" i="18"/>
  <c r="D19" i="60"/>
  <c r="D19" i="61"/>
  <c r="D19" i="62"/>
  <c r="D19" i="59"/>
  <c r="D19" i="30"/>
  <c r="D20" i="50" s="1"/>
  <c r="D20" i="55" s="1"/>
  <c r="I27" i="21"/>
  <c r="D13" i="12"/>
  <c r="D20" i="13"/>
  <c r="N20" i="13" s="1"/>
  <c r="D19" i="12"/>
  <c r="N19" i="12" s="1"/>
  <c r="D30" i="9"/>
  <c r="D32" i="9" s="1"/>
  <c r="D15" i="13" l="1"/>
  <c r="N15" i="13" s="1"/>
  <c r="N13" i="12"/>
  <c r="D19" i="18"/>
  <c r="D20" i="62"/>
  <c r="D20" i="60"/>
  <c r="D20" i="61"/>
  <c r="D20" i="59"/>
  <c r="D20" i="30"/>
  <c r="D21" i="50" s="1"/>
  <c r="D21" i="55" s="1"/>
  <c r="D14" i="18"/>
  <c r="D15" i="62"/>
  <c r="D15" i="60"/>
  <c r="D15" i="61"/>
  <c r="D15" i="59"/>
  <c r="D14" i="12"/>
  <c r="D21" i="13"/>
  <c r="N21" i="13" s="1"/>
  <c r="D20" i="12"/>
  <c r="F198" i="8"/>
  <c r="D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F171" i="8"/>
  <c r="D171" i="8"/>
  <c r="G170" i="8"/>
  <c r="G169" i="8"/>
  <c r="D173" i="20" s="1"/>
  <c r="G168" i="8"/>
  <c r="D172" i="20" s="1"/>
  <c r="G167" i="8"/>
  <c r="D171" i="20" s="1"/>
  <c r="G166" i="8"/>
  <c r="D170" i="20" s="1"/>
  <c r="F152" i="8"/>
  <c r="D152" i="8"/>
  <c r="G151" i="8"/>
  <c r="D154" i="20" s="1"/>
  <c r="G150" i="8"/>
  <c r="D153" i="20" s="1"/>
  <c r="G149" i="8"/>
  <c r="D152" i="20" s="1"/>
  <c r="G148" i="8"/>
  <c r="D151" i="20" s="1"/>
  <c r="G147" i="8"/>
  <c r="D150" i="20" s="1"/>
  <c r="G146" i="8"/>
  <c r="D149" i="20" s="1"/>
  <c r="G145" i="8"/>
  <c r="D148" i="20" s="1"/>
  <c r="G144" i="8"/>
  <c r="D147" i="20" s="1"/>
  <c r="G143" i="8"/>
  <c r="D146" i="20" s="1"/>
  <c r="G142" i="8"/>
  <c r="D145" i="20" s="1"/>
  <c r="G141" i="8"/>
  <c r="D144" i="20" s="1"/>
  <c r="G140" i="8"/>
  <c r="D143" i="20" s="1"/>
  <c r="G139" i="8"/>
  <c r="D142" i="20" s="1"/>
  <c r="G138" i="8"/>
  <c r="D141" i="20" s="1"/>
  <c r="G137" i="8"/>
  <c r="D140" i="20" s="1"/>
  <c r="G136" i="8"/>
  <c r="D139" i="20" s="1"/>
  <c r="G135" i="8"/>
  <c r="D138" i="20" s="1"/>
  <c r="G134" i="8"/>
  <c r="D137" i="20" s="1"/>
  <c r="G133" i="8"/>
  <c r="D136" i="20" s="1"/>
  <c r="G132" i="8"/>
  <c r="D135" i="20" s="1"/>
  <c r="G131" i="8"/>
  <c r="D134" i="20" s="1"/>
  <c r="G130" i="8"/>
  <c r="D133" i="20" s="1"/>
  <c r="G129" i="8"/>
  <c r="D132" i="20" s="1"/>
  <c r="F127" i="8"/>
  <c r="D127" i="8"/>
  <c r="D15" i="30" l="1"/>
  <c r="D16" i="50" s="1"/>
  <c r="D16" i="55" s="1"/>
  <c r="D16" i="13"/>
  <c r="N16" i="13" s="1"/>
  <c r="N14" i="12"/>
  <c r="D22" i="13"/>
  <c r="N22" i="13" s="1"/>
  <c r="K27" i="51" s="1"/>
  <c r="N20" i="12"/>
  <c r="H136" i="20"/>
  <c r="F136" i="20"/>
  <c r="L136" i="20"/>
  <c r="J136" i="20"/>
  <c r="H144" i="20"/>
  <c r="F144" i="20"/>
  <c r="L144" i="20"/>
  <c r="J144" i="20"/>
  <c r="H152" i="20"/>
  <c r="F152" i="20"/>
  <c r="L152" i="20"/>
  <c r="J152" i="20"/>
  <c r="H172" i="20"/>
  <c r="F172" i="20"/>
  <c r="L172" i="20"/>
  <c r="J172" i="20"/>
  <c r="H133" i="20"/>
  <c r="F133" i="20"/>
  <c r="L133" i="20"/>
  <c r="J133" i="20"/>
  <c r="H137" i="20"/>
  <c r="F137" i="20"/>
  <c r="L137" i="20"/>
  <c r="J137" i="20"/>
  <c r="H141" i="20"/>
  <c r="F141" i="20"/>
  <c r="L141" i="20"/>
  <c r="J141" i="20"/>
  <c r="H145" i="20"/>
  <c r="F145" i="20"/>
  <c r="L145" i="20"/>
  <c r="J145" i="20"/>
  <c r="H149" i="20"/>
  <c r="F149" i="20"/>
  <c r="L149" i="20"/>
  <c r="J149" i="20"/>
  <c r="H153" i="20"/>
  <c r="F153" i="20"/>
  <c r="L153" i="20"/>
  <c r="J153" i="20"/>
  <c r="G152" i="8"/>
  <c r="H173" i="20"/>
  <c r="F173" i="20"/>
  <c r="L173" i="20"/>
  <c r="J173" i="20"/>
  <c r="G171" i="8"/>
  <c r="H138" i="20"/>
  <c r="F138" i="20"/>
  <c r="L138" i="20"/>
  <c r="J138" i="20"/>
  <c r="H150" i="20"/>
  <c r="F150" i="20"/>
  <c r="L150" i="20"/>
  <c r="J150" i="20"/>
  <c r="H170" i="20"/>
  <c r="F170" i="20"/>
  <c r="L170" i="20"/>
  <c r="J170" i="20"/>
  <c r="D22" i="61"/>
  <c r="H132" i="20"/>
  <c r="F132" i="20"/>
  <c r="L132" i="20"/>
  <c r="J132" i="20"/>
  <c r="D155" i="20"/>
  <c r="H140" i="20"/>
  <c r="F140" i="20"/>
  <c r="L140" i="20"/>
  <c r="J140" i="20"/>
  <c r="H148" i="20"/>
  <c r="F148" i="20"/>
  <c r="L148" i="20"/>
  <c r="J148" i="20"/>
  <c r="H134" i="20"/>
  <c r="F134" i="20"/>
  <c r="L134" i="20"/>
  <c r="J134" i="20"/>
  <c r="H142" i="20"/>
  <c r="F142" i="20"/>
  <c r="L142" i="20"/>
  <c r="J142" i="20"/>
  <c r="H146" i="20"/>
  <c r="F146" i="20"/>
  <c r="L146" i="20"/>
  <c r="J146" i="20"/>
  <c r="H154" i="20"/>
  <c r="F154" i="20"/>
  <c r="L154" i="20"/>
  <c r="J154" i="20"/>
  <c r="H135" i="20"/>
  <c r="F135" i="20"/>
  <c r="L135" i="20"/>
  <c r="J135" i="20"/>
  <c r="H139" i="20"/>
  <c r="F139" i="20"/>
  <c r="L139" i="20"/>
  <c r="J139" i="20"/>
  <c r="H143" i="20"/>
  <c r="F143" i="20"/>
  <c r="L143" i="20"/>
  <c r="J143" i="20"/>
  <c r="H147" i="20"/>
  <c r="F147" i="20"/>
  <c r="L147" i="20"/>
  <c r="J147" i="20"/>
  <c r="H151" i="20"/>
  <c r="F151" i="20"/>
  <c r="L151" i="20"/>
  <c r="J151" i="20"/>
  <c r="H171" i="20"/>
  <c r="F171" i="20"/>
  <c r="L171" i="20"/>
  <c r="J171" i="20"/>
  <c r="D20" i="18"/>
  <c r="D21" i="61"/>
  <c r="D21" i="60"/>
  <c r="D21" i="62"/>
  <c r="D21" i="59"/>
  <c r="D21" i="30"/>
  <c r="D22" i="50" s="1"/>
  <c r="D22" i="55" s="1"/>
  <c r="D16" i="60"/>
  <c r="D16" i="61"/>
  <c r="D16" i="62"/>
  <c r="D16" i="30"/>
  <c r="D17" i="50" s="1"/>
  <c r="D17" i="55" s="1"/>
  <c r="H47" i="21"/>
  <c r="I47" i="21" s="1"/>
  <c r="G198" i="8"/>
  <c r="G126" i="8"/>
  <c r="D129" i="20" s="1"/>
  <c r="G125" i="8"/>
  <c r="D128" i="20" s="1"/>
  <c r="G124" i="8"/>
  <c r="D127" i="20" s="1"/>
  <c r="G123" i="8"/>
  <c r="D126" i="20" s="1"/>
  <c r="G122" i="8"/>
  <c r="D125" i="20" s="1"/>
  <c r="G121" i="8"/>
  <c r="D124" i="20" s="1"/>
  <c r="G120" i="8"/>
  <c r="D123" i="20" s="1"/>
  <c r="G119" i="8"/>
  <c r="F117" i="8"/>
  <c r="D117" i="8"/>
  <c r="G116" i="8"/>
  <c r="D119" i="20" s="1"/>
  <c r="G115" i="8"/>
  <c r="D118" i="20" s="1"/>
  <c r="G114" i="8"/>
  <c r="D117" i="20" s="1"/>
  <c r="G113" i="8"/>
  <c r="D116" i="20" s="1"/>
  <c r="G112" i="8"/>
  <c r="D115" i="20" s="1"/>
  <c r="G111" i="8"/>
  <c r="D114" i="20" s="1"/>
  <c r="G110" i="8"/>
  <c r="D113" i="20" s="1"/>
  <c r="G109" i="8"/>
  <c r="D112" i="20" s="1"/>
  <c r="F96" i="8"/>
  <c r="D96" i="8"/>
  <c r="G95" i="8"/>
  <c r="D97" i="20" s="1"/>
  <c r="G94" i="8"/>
  <c r="D96" i="20" s="1"/>
  <c r="G93" i="8"/>
  <c r="D95" i="20" s="1"/>
  <c r="G92" i="8"/>
  <c r="D94" i="20" s="1"/>
  <c r="G91" i="8"/>
  <c r="D93" i="20" s="1"/>
  <c r="G90" i="8"/>
  <c r="D92" i="20" s="1"/>
  <c r="G87" i="8"/>
  <c r="D89" i="20" s="1"/>
  <c r="G86" i="8"/>
  <c r="D88" i="20" s="1"/>
  <c r="G85" i="8"/>
  <c r="D87" i="20" s="1"/>
  <c r="G84" i="8"/>
  <c r="D86" i="20" s="1"/>
  <c r="G83" i="8"/>
  <c r="D85" i="20" s="1"/>
  <c r="G82" i="8"/>
  <c r="D84" i="20" s="1"/>
  <c r="G81" i="8"/>
  <c r="D83" i="20" s="1"/>
  <c r="G80" i="8"/>
  <c r="D82" i="20" s="1"/>
  <c r="G79" i="8"/>
  <c r="D81" i="20" s="1"/>
  <c r="G78" i="8"/>
  <c r="D80" i="20" s="1"/>
  <c r="G77" i="8"/>
  <c r="D79" i="20" s="1"/>
  <c r="G76" i="8"/>
  <c r="D78" i="20" s="1"/>
  <c r="F88" i="8"/>
  <c r="D88" i="8"/>
  <c r="F74" i="8"/>
  <c r="D74" i="8"/>
  <c r="G73" i="8"/>
  <c r="D75" i="20" s="1"/>
  <c r="G72" i="8"/>
  <c r="D74" i="20" s="1"/>
  <c r="G71" i="8"/>
  <c r="D73" i="20" s="1"/>
  <c r="N73" i="20" s="1"/>
  <c r="G70" i="8"/>
  <c r="D72" i="20" s="1"/>
  <c r="G69" i="8"/>
  <c r="D71" i="20" s="1"/>
  <c r="G68" i="8"/>
  <c r="D70" i="20" s="1"/>
  <c r="G67" i="8"/>
  <c r="D69" i="20" s="1"/>
  <c r="G66" i="8"/>
  <c r="D68" i="20" s="1"/>
  <c r="G65" i="8"/>
  <c r="D67" i="20" s="1"/>
  <c r="G64" i="8"/>
  <c r="D66" i="20" s="1"/>
  <c r="G63" i="8"/>
  <c r="D65" i="20" s="1"/>
  <c r="G62" i="8"/>
  <c r="D64" i="20" s="1"/>
  <c r="G61" i="8"/>
  <c r="D63" i="20" s="1"/>
  <c r="G60" i="8"/>
  <c r="D62" i="20" s="1"/>
  <c r="G59" i="8"/>
  <c r="D61" i="20" s="1"/>
  <c r="F46" i="8"/>
  <c r="D46" i="8"/>
  <c r="G45" i="8"/>
  <c r="D46" i="20" s="1"/>
  <c r="G43" i="8"/>
  <c r="D44" i="20" s="1"/>
  <c r="G42" i="8"/>
  <c r="D43" i="20" s="1"/>
  <c r="N43" i="20" s="1"/>
  <c r="G41" i="8"/>
  <c r="D42" i="20" s="1"/>
  <c r="G40" i="8"/>
  <c r="D41" i="20" s="1"/>
  <c r="G39" i="8"/>
  <c r="D40" i="20" s="1"/>
  <c r="G38" i="8"/>
  <c r="D39" i="20" s="1"/>
  <c r="G37" i="8"/>
  <c r="D38" i="20" s="1"/>
  <c r="G36" i="8"/>
  <c r="D37" i="20" s="1"/>
  <c r="G35" i="8"/>
  <c r="D36" i="20" s="1"/>
  <c r="G34" i="8"/>
  <c r="D35" i="20" s="1"/>
  <c r="G33" i="8"/>
  <c r="D34" i="20" s="1"/>
  <c r="G32" i="8"/>
  <c r="D33" i="20" s="1"/>
  <c r="G31" i="8"/>
  <c r="D32" i="20" s="1"/>
  <c r="G30" i="8"/>
  <c r="D31" i="20" s="1"/>
  <c r="G29" i="8"/>
  <c r="D30" i="20" s="1"/>
  <c r="G28" i="8"/>
  <c r="D29" i="20" s="1"/>
  <c r="G27" i="8"/>
  <c r="D28" i="20" s="1"/>
  <c r="G26" i="8"/>
  <c r="D27" i="20" s="1"/>
  <c r="G25" i="8"/>
  <c r="D26" i="20" s="1"/>
  <c r="F23" i="8"/>
  <c r="D23" i="8"/>
  <c r="G22" i="8"/>
  <c r="D23" i="20" s="1"/>
  <c r="G21" i="8"/>
  <c r="D22" i="20" s="1"/>
  <c r="G20" i="8"/>
  <c r="D21" i="20" s="1"/>
  <c r="G19" i="8"/>
  <c r="D20" i="20" s="1"/>
  <c r="G18" i="8"/>
  <c r="D19" i="20" s="1"/>
  <c r="G17" i="8"/>
  <c r="D18" i="20" s="1"/>
  <c r="G16" i="8"/>
  <c r="D17" i="20" s="1"/>
  <c r="G15" i="8"/>
  <c r="D16" i="20" s="1"/>
  <c r="G14" i="8"/>
  <c r="D15" i="20" s="1"/>
  <c r="G13" i="8"/>
  <c r="D14" i="20" s="1"/>
  <c r="G12" i="8"/>
  <c r="D13" i="20" s="1"/>
  <c r="G11" i="8"/>
  <c r="D12" i="20" s="1"/>
  <c r="H12" i="51"/>
  <c r="H11" i="51"/>
  <c r="K26" i="5"/>
  <c r="J25" i="5"/>
  <c r="L25" i="5" s="1"/>
  <c r="J24" i="5"/>
  <c r="L24" i="5" s="1"/>
  <c r="J23" i="5"/>
  <c r="L23" i="5" s="1"/>
  <c r="D16" i="59" l="1"/>
  <c r="D15" i="18"/>
  <c r="D199" i="8"/>
  <c r="D22" i="62"/>
  <c r="E31" i="51"/>
  <c r="D22" i="30"/>
  <c r="D23" i="50" s="1"/>
  <c r="D23" i="55" s="1"/>
  <c r="D22" i="60"/>
  <c r="D22" i="59"/>
  <c r="D21" i="18"/>
  <c r="D76" i="20"/>
  <c r="F199" i="8"/>
  <c r="F200" i="8" s="1"/>
  <c r="C5" i="57" s="1"/>
  <c r="D200" i="8"/>
  <c r="D202" i="8" s="1"/>
  <c r="N150" i="20"/>
  <c r="N138" i="20"/>
  <c r="N149" i="20"/>
  <c r="N147" i="20"/>
  <c r="N146" i="20"/>
  <c r="N140" i="20"/>
  <c r="N137" i="20"/>
  <c r="N144" i="20"/>
  <c r="N151" i="20"/>
  <c r="N135" i="20"/>
  <c r="N134" i="20"/>
  <c r="N173" i="20"/>
  <c r="N153" i="20"/>
  <c r="N141" i="20"/>
  <c r="N133" i="20"/>
  <c r="N152" i="20"/>
  <c r="N136" i="20"/>
  <c r="N143" i="20"/>
  <c r="N154" i="20"/>
  <c r="N148" i="20"/>
  <c r="N171" i="20"/>
  <c r="N139" i="20"/>
  <c r="N142" i="20"/>
  <c r="N145" i="20"/>
  <c r="N172" i="20"/>
  <c r="F18" i="20"/>
  <c r="H18" i="20"/>
  <c r="J18" i="20"/>
  <c r="L18" i="20"/>
  <c r="G23" i="8"/>
  <c r="H37" i="20"/>
  <c r="E25" i="42" s="1"/>
  <c r="I25" i="42" s="1"/>
  <c r="F37" i="20"/>
  <c r="L37" i="20"/>
  <c r="E25" i="63" s="1"/>
  <c r="I25" i="63" s="1"/>
  <c r="J37" i="20"/>
  <c r="H82" i="20"/>
  <c r="F82" i="20"/>
  <c r="L82" i="20"/>
  <c r="J82" i="20"/>
  <c r="G88" i="8"/>
  <c r="H114" i="20"/>
  <c r="F114" i="20"/>
  <c r="L114" i="20"/>
  <c r="J114" i="20"/>
  <c r="G117" i="8"/>
  <c r="H129" i="20"/>
  <c r="F129" i="20"/>
  <c r="L129" i="20"/>
  <c r="J129" i="20"/>
  <c r="F23" i="20"/>
  <c r="L23" i="20"/>
  <c r="J23" i="20"/>
  <c r="H23" i="20"/>
  <c r="L30" i="20"/>
  <c r="E18" i="63" s="1"/>
  <c r="I18" i="63" s="1"/>
  <c r="J30" i="20"/>
  <c r="H30" i="20"/>
  <c r="E18" i="42" s="1"/>
  <c r="I18" i="42" s="1"/>
  <c r="F30" i="20"/>
  <c r="H38" i="20"/>
  <c r="E26" i="42" s="1"/>
  <c r="I26" i="42" s="1"/>
  <c r="F38" i="20"/>
  <c r="L38" i="20"/>
  <c r="E26" i="63" s="1"/>
  <c r="I26" i="63" s="1"/>
  <c r="J38" i="20"/>
  <c r="H66" i="20"/>
  <c r="F66" i="20"/>
  <c r="L66" i="20"/>
  <c r="J66" i="20"/>
  <c r="H74" i="20"/>
  <c r="F74" i="20"/>
  <c r="L74" i="20"/>
  <c r="J74" i="20"/>
  <c r="G74" i="8"/>
  <c r="H79" i="20"/>
  <c r="F79" i="20"/>
  <c r="L79" i="20"/>
  <c r="J79" i="20"/>
  <c r="H83" i="20"/>
  <c r="F83" i="20"/>
  <c r="L83" i="20"/>
  <c r="J83" i="20"/>
  <c r="H87" i="20"/>
  <c r="F87" i="20"/>
  <c r="L87" i="20"/>
  <c r="J87" i="20"/>
  <c r="H92" i="20"/>
  <c r="F92" i="20"/>
  <c r="L92" i="20"/>
  <c r="J92" i="20"/>
  <c r="D98" i="20"/>
  <c r="H96" i="20"/>
  <c r="F96" i="20"/>
  <c r="L96" i="20"/>
  <c r="J96" i="20"/>
  <c r="G96" i="8"/>
  <c r="H115" i="20"/>
  <c r="F115" i="20"/>
  <c r="L115" i="20"/>
  <c r="J115" i="20"/>
  <c r="H119" i="20"/>
  <c r="F119" i="20"/>
  <c r="L119" i="20"/>
  <c r="J119" i="20"/>
  <c r="D122" i="20"/>
  <c r="G127" i="8"/>
  <c r="H126" i="20"/>
  <c r="F126" i="20"/>
  <c r="L126" i="20"/>
  <c r="J126" i="20"/>
  <c r="J155" i="20"/>
  <c r="J175" i="20"/>
  <c r="L22" i="20"/>
  <c r="J22" i="20"/>
  <c r="H22" i="20"/>
  <c r="F22" i="20"/>
  <c r="F33" i="20"/>
  <c r="L33" i="20"/>
  <c r="E21" i="63" s="1"/>
  <c r="I21" i="63" s="1"/>
  <c r="J33" i="20"/>
  <c r="H33" i="20"/>
  <c r="E21" i="42" s="1"/>
  <c r="I21" i="42" s="1"/>
  <c r="H65" i="20"/>
  <c r="G13" i="24" s="1"/>
  <c r="H13" i="24" s="1"/>
  <c r="F65" i="20"/>
  <c r="E13" i="24" s="1"/>
  <c r="F13" i="24" s="1"/>
  <c r="L65" i="20"/>
  <c r="K13" i="24" s="1"/>
  <c r="L13" i="24" s="1"/>
  <c r="J65" i="20"/>
  <c r="H86" i="20"/>
  <c r="F86" i="20"/>
  <c r="L86" i="20"/>
  <c r="J86" i="20"/>
  <c r="N170" i="20"/>
  <c r="F19" i="20"/>
  <c r="L19" i="20"/>
  <c r="J19" i="20"/>
  <c r="H19" i="20"/>
  <c r="L26" i="20"/>
  <c r="J26" i="20"/>
  <c r="H26" i="20"/>
  <c r="F26" i="20"/>
  <c r="D47" i="20"/>
  <c r="F34" i="20"/>
  <c r="L34" i="20"/>
  <c r="E22" i="63" s="1"/>
  <c r="I22" i="63" s="1"/>
  <c r="J34" i="20"/>
  <c r="H34" i="20"/>
  <c r="E22" i="42" s="1"/>
  <c r="I22" i="42" s="1"/>
  <c r="H42" i="20"/>
  <c r="E30" i="42" s="1"/>
  <c r="I30" i="42" s="1"/>
  <c r="F42" i="20"/>
  <c r="L42" i="20"/>
  <c r="E30" i="63" s="1"/>
  <c r="I30" i="63" s="1"/>
  <c r="J42" i="20"/>
  <c r="H70" i="20"/>
  <c r="F70" i="20"/>
  <c r="L70" i="20"/>
  <c r="J70" i="20"/>
  <c r="D24" i="20"/>
  <c r="L20" i="20"/>
  <c r="J20" i="20"/>
  <c r="H20" i="20"/>
  <c r="F20" i="20"/>
  <c r="F27" i="20"/>
  <c r="L27" i="20"/>
  <c r="E15" i="63" s="1"/>
  <c r="I15" i="63" s="1"/>
  <c r="J27" i="20"/>
  <c r="H27" i="20"/>
  <c r="E15" i="42" s="1"/>
  <c r="I15" i="42" s="1"/>
  <c r="F31" i="20"/>
  <c r="L31" i="20"/>
  <c r="E19" i="63" s="1"/>
  <c r="I19" i="63" s="1"/>
  <c r="J31" i="20"/>
  <c r="H31" i="20"/>
  <c r="E19" i="42" s="1"/>
  <c r="I19" i="42" s="1"/>
  <c r="L35" i="20"/>
  <c r="E23" i="63" s="1"/>
  <c r="I23" i="63" s="1"/>
  <c r="J35" i="20"/>
  <c r="F35" i="20"/>
  <c r="H35" i="20"/>
  <c r="E23" i="42" s="1"/>
  <c r="I23" i="42" s="1"/>
  <c r="H39" i="20"/>
  <c r="E27" i="42" s="1"/>
  <c r="I27" i="42" s="1"/>
  <c r="F39" i="20"/>
  <c r="L39" i="20"/>
  <c r="E27" i="63" s="1"/>
  <c r="I27" i="63" s="1"/>
  <c r="J39" i="20"/>
  <c r="H63" i="20"/>
  <c r="F63" i="20"/>
  <c r="E12" i="24" s="1"/>
  <c r="F12" i="24" s="1"/>
  <c r="L63" i="20"/>
  <c r="J63" i="20"/>
  <c r="H67" i="20"/>
  <c r="I16" i="38" s="1"/>
  <c r="F67" i="20"/>
  <c r="L67" i="20"/>
  <c r="I16" i="66" s="1"/>
  <c r="J67" i="20"/>
  <c r="H71" i="20"/>
  <c r="F71" i="20"/>
  <c r="L71" i="20"/>
  <c r="J71" i="20"/>
  <c r="H75" i="20"/>
  <c r="F75" i="20"/>
  <c r="L75" i="20"/>
  <c r="J75" i="20"/>
  <c r="H80" i="20"/>
  <c r="F80" i="20"/>
  <c r="L80" i="20"/>
  <c r="J80" i="20"/>
  <c r="H84" i="20"/>
  <c r="I36" i="42" s="1"/>
  <c r="F84" i="20"/>
  <c r="L84" i="20"/>
  <c r="I36" i="63" s="1"/>
  <c r="J84" i="20"/>
  <c r="H88" i="20"/>
  <c r="F88" i="20"/>
  <c r="L88" i="20"/>
  <c r="J88" i="20"/>
  <c r="H93" i="20"/>
  <c r="I23" i="38" s="1"/>
  <c r="F93" i="20"/>
  <c r="L93" i="20"/>
  <c r="I25" i="66" s="1"/>
  <c r="J93" i="20"/>
  <c r="H97" i="20"/>
  <c r="F97" i="20"/>
  <c r="L97" i="20"/>
  <c r="J97" i="20"/>
  <c r="H112" i="20"/>
  <c r="F112" i="20"/>
  <c r="L112" i="20"/>
  <c r="J112" i="20"/>
  <c r="D120" i="20"/>
  <c r="H116" i="20"/>
  <c r="F116" i="20"/>
  <c r="L116" i="20"/>
  <c r="J116" i="20"/>
  <c r="H123" i="20"/>
  <c r="I27" i="38" s="1"/>
  <c r="F123" i="20"/>
  <c r="L123" i="20"/>
  <c r="I29" i="66" s="1"/>
  <c r="J123" i="20"/>
  <c r="H127" i="20"/>
  <c r="F127" i="20"/>
  <c r="L127" i="20"/>
  <c r="J127" i="20"/>
  <c r="L155" i="20"/>
  <c r="L174" i="20"/>
  <c r="L175" i="20" s="1"/>
  <c r="F29" i="20"/>
  <c r="L29" i="20"/>
  <c r="E17" i="63" s="1"/>
  <c r="I17" i="63" s="1"/>
  <c r="J29" i="20"/>
  <c r="H29" i="20"/>
  <c r="E17" i="42" s="1"/>
  <c r="I17" i="42" s="1"/>
  <c r="H41" i="20"/>
  <c r="E29" i="42" s="1"/>
  <c r="I29" i="42" s="1"/>
  <c r="F41" i="20"/>
  <c r="L41" i="20"/>
  <c r="E29" i="63" s="1"/>
  <c r="I29" i="63" s="1"/>
  <c r="J41" i="20"/>
  <c r="H46" i="20"/>
  <c r="E34" i="42" s="1"/>
  <c r="I34" i="42" s="1"/>
  <c r="F46" i="20"/>
  <c r="L46" i="20"/>
  <c r="E34" i="63" s="1"/>
  <c r="I34" i="63" s="1"/>
  <c r="J46" i="20"/>
  <c r="H69" i="20"/>
  <c r="F69" i="20"/>
  <c r="L69" i="20"/>
  <c r="J69" i="20"/>
  <c r="H78" i="20"/>
  <c r="F78" i="20"/>
  <c r="L78" i="20"/>
  <c r="J78" i="20"/>
  <c r="D90" i="20"/>
  <c r="H95" i="20"/>
  <c r="F95" i="20"/>
  <c r="L95" i="20"/>
  <c r="J95" i="20"/>
  <c r="H118" i="20"/>
  <c r="F118" i="20"/>
  <c r="L118" i="20"/>
  <c r="J118" i="20"/>
  <c r="H125" i="20"/>
  <c r="F125" i="20"/>
  <c r="L125" i="20"/>
  <c r="J125" i="20"/>
  <c r="H155" i="20"/>
  <c r="H174" i="20"/>
  <c r="H175" i="20" s="1"/>
  <c r="D174" i="20"/>
  <c r="D175" i="20" s="1"/>
  <c r="F21" i="20"/>
  <c r="L21" i="20"/>
  <c r="J21" i="20"/>
  <c r="H21" i="20"/>
  <c r="L28" i="20"/>
  <c r="E16" i="63" s="1"/>
  <c r="I16" i="63" s="1"/>
  <c r="J28" i="20"/>
  <c r="H28" i="20"/>
  <c r="E16" i="42" s="1"/>
  <c r="I16" i="42" s="1"/>
  <c r="F28" i="20"/>
  <c r="F32" i="20"/>
  <c r="L32" i="20"/>
  <c r="E20" i="63" s="1"/>
  <c r="I20" i="63" s="1"/>
  <c r="J32" i="20"/>
  <c r="H32" i="20"/>
  <c r="E20" i="42" s="1"/>
  <c r="I20" i="42" s="1"/>
  <c r="H36" i="20"/>
  <c r="E24" i="42" s="1"/>
  <c r="I24" i="42" s="1"/>
  <c r="F36" i="20"/>
  <c r="L36" i="20"/>
  <c r="E24" i="63" s="1"/>
  <c r="I24" i="63" s="1"/>
  <c r="J36" i="20"/>
  <c r="H40" i="20"/>
  <c r="E28" i="42" s="1"/>
  <c r="F40" i="20"/>
  <c r="L40" i="20"/>
  <c r="E28" i="63" s="1"/>
  <c r="J40" i="20"/>
  <c r="H44" i="20"/>
  <c r="E32" i="42" s="1"/>
  <c r="I32" i="42" s="1"/>
  <c r="F44" i="20"/>
  <c r="L44" i="20"/>
  <c r="E32" i="63" s="1"/>
  <c r="I32" i="63" s="1"/>
  <c r="J44" i="20"/>
  <c r="G46" i="8"/>
  <c r="H64" i="20"/>
  <c r="I15" i="38" s="1"/>
  <c r="F64" i="20"/>
  <c r="L64" i="20"/>
  <c r="I15" i="66" s="1"/>
  <c r="J64" i="20"/>
  <c r="H68" i="20"/>
  <c r="F68" i="20"/>
  <c r="L68" i="20"/>
  <c r="J68" i="20"/>
  <c r="H72" i="20"/>
  <c r="F72" i="20"/>
  <c r="L72" i="20"/>
  <c r="J72" i="20"/>
  <c r="H81" i="20"/>
  <c r="F81" i="20"/>
  <c r="L81" i="20"/>
  <c r="J81" i="20"/>
  <c r="H85" i="20"/>
  <c r="F85" i="20"/>
  <c r="L85" i="20"/>
  <c r="J85" i="20"/>
  <c r="H89" i="20"/>
  <c r="F89" i="20"/>
  <c r="L89" i="20"/>
  <c r="J89" i="20"/>
  <c r="H94" i="20"/>
  <c r="F94" i="20"/>
  <c r="L94" i="20"/>
  <c r="J94" i="20"/>
  <c r="H113" i="20"/>
  <c r="I25" i="38" s="1"/>
  <c r="F113" i="20"/>
  <c r="L113" i="20"/>
  <c r="I27" i="66" s="1"/>
  <c r="J113" i="20"/>
  <c r="H117" i="20"/>
  <c r="F117" i="20"/>
  <c r="L117" i="20"/>
  <c r="J117" i="20"/>
  <c r="H124" i="20"/>
  <c r="I17" i="38" s="1"/>
  <c r="F124" i="20"/>
  <c r="L124" i="20"/>
  <c r="I17" i="66" s="1"/>
  <c r="J124" i="20"/>
  <c r="H128" i="20"/>
  <c r="F128" i="20"/>
  <c r="L128" i="20"/>
  <c r="J128" i="20"/>
  <c r="N132" i="20"/>
  <c r="F155" i="20"/>
  <c r="F175" i="20"/>
  <c r="L26" i="5"/>
  <c r="L27" i="5" s="1"/>
  <c r="J8" i="5" s="1"/>
  <c r="H24" i="51" s="1"/>
  <c r="I13" i="51"/>
  <c r="I15" i="51" s="1"/>
  <c r="I18" i="51" s="1"/>
  <c r="A4" i="42"/>
  <c r="A5" i="42"/>
  <c r="A4" i="29"/>
  <c r="I22" i="38" l="1"/>
  <c r="I24" i="66"/>
  <c r="G199" i="8"/>
  <c r="G200" i="8" s="1"/>
  <c r="N129" i="20"/>
  <c r="N114" i="20"/>
  <c r="N82" i="20"/>
  <c r="N155" i="20"/>
  <c r="N124" i="20"/>
  <c r="N89" i="20"/>
  <c r="N68" i="20"/>
  <c r="N125" i="20"/>
  <c r="N78" i="20"/>
  <c r="M14" i="24" s="1"/>
  <c r="N69" i="20"/>
  <c r="N84" i="20"/>
  <c r="N67" i="20"/>
  <c r="N96" i="20"/>
  <c r="N79" i="20"/>
  <c r="N74" i="20"/>
  <c r="N30" i="20"/>
  <c r="N40" i="20"/>
  <c r="N28" i="20"/>
  <c r="N21" i="20"/>
  <c r="N116" i="20"/>
  <c r="N35" i="20"/>
  <c r="N70" i="20"/>
  <c r="N19" i="20"/>
  <c r="M11" i="24" s="1"/>
  <c r="N86" i="20"/>
  <c r="N115" i="20"/>
  <c r="N83" i="20"/>
  <c r="N128" i="20"/>
  <c r="N113" i="20"/>
  <c r="N94" i="20"/>
  <c r="N81" i="20"/>
  <c r="N93" i="20"/>
  <c r="N88" i="20"/>
  <c r="N75" i="20"/>
  <c r="N71" i="20"/>
  <c r="N39" i="20"/>
  <c r="N20" i="20"/>
  <c r="N26" i="20"/>
  <c r="N175" i="20"/>
  <c r="N119" i="20"/>
  <c r="N66" i="20"/>
  <c r="N23" i="20"/>
  <c r="L24" i="20"/>
  <c r="I12" i="66" s="1"/>
  <c r="N72" i="20"/>
  <c r="N32" i="20"/>
  <c r="N95" i="20"/>
  <c r="N117" i="20"/>
  <c r="N85" i="20"/>
  <c r="N44" i="20"/>
  <c r="N118" i="20"/>
  <c r="N46" i="20"/>
  <c r="N41" i="20"/>
  <c r="N127" i="20"/>
  <c r="N112" i="20"/>
  <c r="M16" i="24" s="1"/>
  <c r="N97" i="20"/>
  <c r="N80" i="20"/>
  <c r="N27" i="20"/>
  <c r="N65" i="20"/>
  <c r="M13" i="24" s="1"/>
  <c r="N22" i="20"/>
  <c r="N126" i="20"/>
  <c r="N92" i="20"/>
  <c r="M15" i="24" s="1"/>
  <c r="N87" i="20"/>
  <c r="N37" i="20"/>
  <c r="N123" i="20"/>
  <c r="I16" i="24"/>
  <c r="J16" i="24" s="1"/>
  <c r="J120" i="20"/>
  <c r="F45" i="21" s="1"/>
  <c r="I14" i="38"/>
  <c r="G12" i="24"/>
  <c r="H12" i="24" s="1"/>
  <c r="I13" i="24"/>
  <c r="J13" i="24" s="1"/>
  <c r="N13" i="24" s="1"/>
  <c r="N38" i="20"/>
  <c r="L90" i="20"/>
  <c r="G43" i="21" s="1"/>
  <c r="K14" i="24"/>
  <c r="L14" i="24" s="1"/>
  <c r="I26" i="66"/>
  <c r="L120" i="20"/>
  <c r="G45" i="21" s="1"/>
  <c r="K16" i="24"/>
  <c r="L16" i="24" s="1"/>
  <c r="I12" i="24"/>
  <c r="J12" i="24" s="1"/>
  <c r="J76" i="20"/>
  <c r="N34" i="20"/>
  <c r="E14" i="42"/>
  <c r="E41" i="21"/>
  <c r="H47" i="20"/>
  <c r="E43" i="42"/>
  <c r="G11" i="24"/>
  <c r="H11" i="24" s="1"/>
  <c r="N33" i="20"/>
  <c r="H98" i="20"/>
  <c r="E44" i="21" s="1"/>
  <c r="G15" i="24"/>
  <c r="H15" i="24" s="1"/>
  <c r="J24" i="20"/>
  <c r="F39" i="21" s="1"/>
  <c r="N64" i="20"/>
  <c r="N36" i="20"/>
  <c r="E11" i="24"/>
  <c r="F11" i="24" s="1"/>
  <c r="E15" i="24"/>
  <c r="F15" i="24" s="1"/>
  <c r="F98" i="20"/>
  <c r="D44" i="21" s="1"/>
  <c r="F90" i="20"/>
  <c r="D43" i="21" s="1"/>
  <c r="E14" i="24"/>
  <c r="F14" i="24" s="1"/>
  <c r="F120" i="20"/>
  <c r="D45" i="21" s="1"/>
  <c r="E16" i="24"/>
  <c r="F16" i="24" s="1"/>
  <c r="L76" i="20"/>
  <c r="G42" i="21" s="1"/>
  <c r="I14" i="66"/>
  <c r="K12" i="24"/>
  <c r="L12" i="24" s="1"/>
  <c r="F41" i="21"/>
  <c r="J47" i="20"/>
  <c r="I11" i="24"/>
  <c r="J11" i="24" s="1"/>
  <c r="J98" i="20"/>
  <c r="F44" i="21" s="1"/>
  <c r="I15" i="24"/>
  <c r="J15" i="24" s="1"/>
  <c r="H24" i="20"/>
  <c r="I14" i="24"/>
  <c r="J14" i="24" s="1"/>
  <c r="J90" i="20"/>
  <c r="F43" i="21" s="1"/>
  <c r="N63" i="20"/>
  <c r="M12" i="24" s="1"/>
  <c r="N42" i="20"/>
  <c r="F47" i="20"/>
  <c r="F12" i="9" s="1"/>
  <c r="D41" i="21"/>
  <c r="H90" i="20"/>
  <c r="E43" i="21" s="1"/>
  <c r="G14" i="24"/>
  <c r="H14" i="24" s="1"/>
  <c r="N29" i="20"/>
  <c r="H120" i="20"/>
  <c r="E45" i="21" s="1"/>
  <c r="I24" i="38"/>
  <c r="G16" i="24"/>
  <c r="H16" i="24" s="1"/>
  <c r="N31" i="20"/>
  <c r="G41" i="21"/>
  <c r="E14" i="63"/>
  <c r="L47" i="20"/>
  <c r="E43" i="63"/>
  <c r="K11" i="24"/>
  <c r="L11" i="24" s="1"/>
  <c r="H122" i="20"/>
  <c r="E32" i="21" s="1"/>
  <c r="F122" i="20"/>
  <c r="D32" i="21" s="1"/>
  <c r="L122" i="20"/>
  <c r="G32" i="21" s="1"/>
  <c r="J122" i="20"/>
  <c r="F32" i="21" s="1"/>
  <c r="D130" i="20"/>
  <c r="D176" i="20" s="1"/>
  <c r="D177" i="20" s="1"/>
  <c r="L98" i="20"/>
  <c r="G44" i="21" s="1"/>
  <c r="K15" i="24"/>
  <c r="L15" i="24" s="1"/>
  <c r="N18" i="20"/>
  <c r="F24" i="20"/>
  <c r="F76" i="20"/>
  <c r="G12" i="9" l="1"/>
  <c r="D29" i="9"/>
  <c r="D31" i="9" s="1"/>
  <c r="N12" i="24"/>
  <c r="N16" i="24"/>
  <c r="N15" i="24"/>
  <c r="N14" i="24"/>
  <c r="N11" i="24"/>
  <c r="E44" i="63"/>
  <c r="N90" i="20"/>
  <c r="H43" i="21" s="1"/>
  <c r="I43" i="21" s="1"/>
  <c r="N98" i="20"/>
  <c r="H44" i="21" s="1"/>
  <c r="I44" i="21" s="1"/>
  <c r="N120" i="20"/>
  <c r="H45" i="21" s="1"/>
  <c r="I45" i="21" s="1"/>
  <c r="E45" i="63"/>
  <c r="G43" i="63" s="1"/>
  <c r="I43" i="63" s="1"/>
  <c r="H41" i="21"/>
  <c r="I41" i="21" s="1"/>
  <c r="N47" i="20"/>
  <c r="G39" i="21"/>
  <c r="N24" i="20"/>
  <c r="H39" i="21" s="1"/>
  <c r="N122" i="20"/>
  <c r="H32" i="21" s="1"/>
  <c r="G17" i="24"/>
  <c r="H17" i="24" s="1"/>
  <c r="H130" i="20"/>
  <c r="E46" i="21" s="1"/>
  <c r="I26" i="38"/>
  <c r="E39" i="21"/>
  <c r="I12" i="38"/>
  <c r="I14" i="42"/>
  <c r="E35" i="42"/>
  <c r="D39" i="21"/>
  <c r="F11" i="9"/>
  <c r="G11" i="9" s="1"/>
  <c r="I13" i="4" s="1"/>
  <c r="J130" i="20"/>
  <c r="F46" i="21" s="1"/>
  <c r="I17" i="24"/>
  <c r="J17" i="24" s="1"/>
  <c r="E44" i="42"/>
  <c r="F42" i="21"/>
  <c r="E17" i="24"/>
  <c r="F17" i="24" s="1"/>
  <c r="F130" i="20"/>
  <c r="D46" i="21" s="1"/>
  <c r="L130" i="20"/>
  <c r="G46" i="21" s="1"/>
  <c r="I28" i="66"/>
  <c r="K17" i="24"/>
  <c r="L17" i="24" s="1"/>
  <c r="I14" i="63"/>
  <c r="E35" i="63"/>
  <c r="E45" i="42"/>
  <c r="G43" i="42" s="1"/>
  <c r="I43" i="42" s="1"/>
  <c r="D42" i="21"/>
  <c r="F31" i="9" l="1"/>
  <c r="F33" i="9" s="1"/>
  <c r="G13" i="9" s="1"/>
  <c r="K15" i="5" s="1"/>
  <c r="D33" i="9"/>
  <c r="N17" i="24"/>
  <c r="G44" i="63"/>
  <c r="I44" i="63" s="1"/>
  <c r="I30" i="66" s="1"/>
  <c r="K31" i="66" s="1"/>
  <c r="C12" i="65" s="1"/>
  <c r="G48" i="21"/>
  <c r="L176" i="20"/>
  <c r="L177" i="20" s="1"/>
  <c r="I12" i="63" s="1"/>
  <c r="F176" i="20"/>
  <c r="F14" i="9" s="1"/>
  <c r="M17" i="24"/>
  <c r="N130" i="20"/>
  <c r="H46" i="21" s="1"/>
  <c r="I46" i="21" s="1"/>
  <c r="J176" i="20"/>
  <c r="J177" i="20" s="1"/>
  <c r="C8" i="58" s="1"/>
  <c r="C10" i="58" s="1"/>
  <c r="C12" i="58" s="1"/>
  <c r="C14" i="58" s="1"/>
  <c r="I39" i="21"/>
  <c r="I19" i="38"/>
  <c r="K20" i="38" s="1"/>
  <c r="I19" i="66"/>
  <c r="K20" i="66" s="1"/>
  <c r="F48" i="21"/>
  <c r="G44" i="42"/>
  <c r="I44" i="42" s="1"/>
  <c r="I28" i="38" s="1"/>
  <c r="K29" i="38" s="1"/>
  <c r="K55" i="38" s="1"/>
  <c r="I32" i="21"/>
  <c r="G33" i="21" s="1"/>
  <c r="I15" i="4"/>
  <c r="I17" i="4" s="1"/>
  <c r="E7" i="3" s="1"/>
  <c r="H14" i="4"/>
  <c r="J12" i="5" s="1"/>
  <c r="H20" i="51"/>
  <c r="I22" i="51" s="1"/>
  <c r="D48" i="21"/>
  <c r="F177" i="20" l="1"/>
  <c r="I45" i="63"/>
  <c r="G28" i="63" s="1"/>
  <c r="I28" i="63" s="1"/>
  <c r="I35" i="63" s="1"/>
  <c r="I37" i="63" s="1"/>
  <c r="D33" i="21"/>
  <c r="E33" i="21"/>
  <c r="H33" i="21"/>
  <c r="K21" i="66"/>
  <c r="K33" i="66" s="1"/>
  <c r="K56" i="38"/>
  <c r="I38" i="38" s="1"/>
  <c r="F33" i="21"/>
  <c r="I45" i="42"/>
  <c r="G28" i="42" s="1"/>
  <c r="G14" i="9"/>
  <c r="J9" i="5" s="1"/>
  <c r="F15" i="9"/>
  <c r="G35" i="63" l="1"/>
  <c r="I33" i="21"/>
  <c r="K57" i="38"/>
  <c r="K64" i="38" s="1"/>
  <c r="C11" i="49" s="1"/>
  <c r="C13" i="49" s="1"/>
  <c r="C15" i="49" s="1"/>
  <c r="C17" i="49" s="1"/>
  <c r="D12" i="64"/>
  <c r="F12" i="64" s="1"/>
  <c r="I39" i="63"/>
  <c r="K10" i="66" s="1"/>
  <c r="G35" i="42"/>
  <c r="I28" i="42"/>
  <c r="I35" i="42" s="1"/>
  <c r="I37" i="42" s="1"/>
  <c r="D12" i="44" s="1"/>
  <c r="F12" i="44" s="1"/>
  <c r="K22" i="66"/>
  <c r="C11" i="65" s="1"/>
  <c r="C13" i="65" s="1"/>
  <c r="C15" i="65" s="1"/>
  <c r="C17" i="65" s="1"/>
  <c r="C19" i="65" s="1"/>
  <c r="H23" i="51"/>
  <c r="I25" i="51" s="1"/>
  <c r="I26" i="51" s="1"/>
  <c r="I27" i="51" s="1"/>
  <c r="D31" i="51" s="1"/>
  <c r="K10" i="5"/>
  <c r="J11" i="5"/>
  <c r="K13" i="5" s="1"/>
  <c r="N76" i="20"/>
  <c r="H76" i="20"/>
  <c r="E42" i="21" s="1"/>
  <c r="E48" i="21" s="1"/>
  <c r="K32" i="66" l="1"/>
  <c r="K34" i="66" s="1"/>
  <c r="D11" i="64" s="1"/>
  <c r="F31" i="51"/>
  <c r="K16" i="5" s="1"/>
  <c r="K44" i="38"/>
  <c r="I51" i="38" s="1"/>
  <c r="I52" i="38" s="1"/>
  <c r="K52" i="38" s="1"/>
  <c r="H176" i="20"/>
  <c r="H177" i="20" s="1"/>
  <c r="K14" i="5"/>
  <c r="H42" i="21"/>
  <c r="H48" i="21" s="1"/>
  <c r="N176" i="20"/>
  <c r="N177" i="20" s="1"/>
  <c r="F11" i="64" l="1"/>
  <c r="F14" i="64" s="1"/>
  <c r="D19" i="64" s="1"/>
  <c r="D21" i="64" s="1"/>
  <c r="D23" i="64" s="1"/>
  <c r="D14" i="64"/>
  <c r="K17" i="5"/>
  <c r="K19" i="5" s="1"/>
  <c r="E8" i="3" s="1"/>
  <c r="E9" i="3" s="1"/>
  <c r="E13" i="3" s="1"/>
  <c r="I12" i="42"/>
  <c r="I39" i="42" s="1"/>
  <c r="K10" i="38" s="1"/>
  <c r="K30" i="38" s="1"/>
  <c r="K45" i="38" s="1"/>
  <c r="K54" i="38" s="1"/>
  <c r="D11" i="44" s="1"/>
  <c r="F11" i="44" s="1"/>
  <c r="F14" i="44" s="1"/>
  <c r="D19" i="44" s="1"/>
  <c r="D21" i="44" s="1"/>
  <c r="D23" i="44" s="1"/>
  <c r="D25" i="44" s="1"/>
  <c r="C6" i="57"/>
  <c r="B17" i="3" s="1"/>
  <c r="I42" i="21"/>
  <c r="I48" i="21" s="1"/>
  <c r="D14" i="44" l="1"/>
  <c r="F49" i="21"/>
  <c r="I19" i="24" s="1"/>
  <c r="J19" i="24" s="1"/>
  <c r="G49" i="21"/>
  <c r="H49" i="21"/>
  <c r="D49" i="21"/>
  <c r="E49" i="21"/>
  <c r="I18" i="24" l="1"/>
  <c r="J18" i="24" s="1"/>
  <c r="I20" i="24"/>
  <c r="J20" i="24" s="1"/>
  <c r="K20" i="24"/>
  <c r="L20" i="24" s="1"/>
  <c r="K19" i="24"/>
  <c r="L19" i="24" s="1"/>
  <c r="K18" i="24"/>
  <c r="L18" i="24" s="1"/>
  <c r="E18" i="24"/>
  <c r="F18" i="24" s="1"/>
  <c r="E20" i="24"/>
  <c r="F20" i="24" s="1"/>
  <c r="I49" i="21"/>
  <c r="E19" i="24"/>
  <c r="F19" i="24" s="1"/>
  <c r="M18" i="24"/>
  <c r="M19" i="24"/>
  <c r="M20" i="24"/>
  <c r="G20" i="24"/>
  <c r="H20" i="24" s="1"/>
  <c r="G18" i="24"/>
  <c r="H18" i="24" s="1"/>
  <c r="G19" i="24"/>
  <c r="H19" i="24" s="1"/>
  <c r="N20" i="24" l="1"/>
  <c r="N18" i="24"/>
  <c r="N19" i="24"/>
</calcChain>
</file>

<file path=xl/sharedStrings.xml><?xml version="1.0" encoding="utf-8"?>
<sst xmlns="http://schemas.openxmlformats.org/spreadsheetml/2006/main" count="2309" uniqueCount="927">
  <si>
    <t>SCHEDULE Z</t>
  </si>
  <si>
    <t>RCF Percentage of Administrative &amp; Management Ceiling (RCF beds/all beds)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</si>
  <si>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</si>
  <si>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</si>
  <si>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</si>
  <si>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</si>
  <si>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</si>
  <si>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</si>
  <si>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</si>
  <si>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</si>
  <si>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</si>
  <si>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</si>
  <si>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</si>
  <si>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</si>
  <si>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SCHEDULE K</t>
  </si>
  <si>
    <t>Direct Care</t>
  </si>
  <si>
    <t>Worked</t>
  </si>
  <si>
    <t>DIRECT CARE:</t>
  </si>
  <si>
    <t xml:space="preserve">     Total Direct</t>
  </si>
  <si>
    <t>FIXED COSTS:</t>
  </si>
  <si>
    <t>R.N.</t>
  </si>
  <si>
    <t>L.P.N.</t>
  </si>
  <si>
    <t>C.N.A.</t>
  </si>
  <si>
    <t>Activities</t>
  </si>
  <si>
    <t>C.M.T.</t>
  </si>
  <si>
    <t>Ward Clerks</t>
  </si>
  <si>
    <t>D.O.N.</t>
  </si>
  <si>
    <t>Social Service</t>
  </si>
  <si>
    <t>Medical Records</t>
  </si>
  <si>
    <t>Maintenance</t>
  </si>
  <si>
    <t>Officers</t>
  </si>
  <si>
    <t>Accountant/Bookkeeper</t>
  </si>
  <si>
    <t>Secretary/Receptionist</t>
  </si>
  <si>
    <t xml:space="preserve">     Total Routine</t>
  </si>
  <si>
    <t>RECONCILIATION OF PAYROLL WAGES AND TAXES</t>
  </si>
  <si>
    <t>Wages</t>
  </si>
  <si>
    <t>Employer's</t>
  </si>
  <si>
    <t>ACC'D P/R TAXES P/Y</t>
  </si>
  <si>
    <t>ACC'D P/R TAXES C/Y</t>
  </si>
  <si>
    <t>SCHEDULE N</t>
  </si>
  <si>
    <t>Taxes</t>
  </si>
  <si>
    <t>Health</t>
  </si>
  <si>
    <t>Insurance</t>
  </si>
  <si>
    <t>Dental</t>
  </si>
  <si>
    <t>Life</t>
  </si>
  <si>
    <t>Retirement</t>
  </si>
  <si>
    <t>Earned</t>
  </si>
  <si>
    <t>Time</t>
  </si>
  <si>
    <t>Taxes &amp; Benefits</t>
  </si>
  <si>
    <t>Total P/R Taxes &amp; Benefits</t>
  </si>
  <si>
    <t>Charges:</t>
  </si>
  <si>
    <t>Trial Balance Account:</t>
  </si>
  <si>
    <t>SCHEDULE P</t>
  </si>
  <si>
    <t>Square Ft.</t>
  </si>
  <si>
    <t>List the names of all persons living in the home who are not residents, and their reason for living in the facility:</t>
  </si>
  <si>
    <t>Identify any buildings on the grounds or areas within the facility that are not directly related to resident care:</t>
  </si>
  <si>
    <t>T</t>
  </si>
  <si>
    <t>Minor Equipment</t>
  </si>
  <si>
    <t>NURSING ALLOCATION:</t>
  </si>
  <si>
    <t>Salaries - D.O.N.</t>
  </si>
  <si>
    <t>Total Nursing Costs</t>
  </si>
  <si>
    <t>Allocation Percentage</t>
  </si>
  <si>
    <t>SQUARE FOOTAGE:</t>
  </si>
  <si>
    <t>Total Square Feet</t>
  </si>
  <si>
    <t>G &amp; A ALLOCATION:</t>
  </si>
  <si>
    <t>OTHER:</t>
  </si>
  <si>
    <t>BEDS:</t>
  </si>
  <si>
    <t>Total Beds</t>
  </si>
  <si>
    <t>Total Days</t>
  </si>
  <si>
    <t>Total Meals</t>
  </si>
  <si>
    <t>Plant Operation and Maintenance</t>
  </si>
  <si>
    <t>Total Costs</t>
  </si>
  <si>
    <t>Shared Administrator:</t>
  </si>
  <si>
    <t>Less $200 per Licensed Bed:</t>
  </si>
  <si>
    <t>Accounting Firm</t>
  </si>
  <si>
    <t>ROUTINE COSTS:</t>
  </si>
  <si>
    <t xml:space="preserve">FIXED COSTS: </t>
  </si>
  <si>
    <t>Plant Operation &amp; Maintenance:</t>
  </si>
  <si>
    <t>Housekeeping:</t>
  </si>
  <si>
    <t>Laundry:</t>
  </si>
  <si>
    <t>ROUTINE COSTS, CONTINUED:</t>
  </si>
  <si>
    <t>Dietary:</t>
  </si>
  <si>
    <t>Income Taxes</t>
  </si>
  <si>
    <t>Dues</t>
  </si>
  <si>
    <t>Contributions</t>
  </si>
  <si>
    <t>Bad Debts</t>
  </si>
  <si>
    <t>Out of State Travel</t>
  </si>
  <si>
    <t>Prescription Drugs</t>
  </si>
  <si>
    <t>Advertising (Marketing)</t>
  </si>
  <si>
    <t>Late Fees and Penalties</t>
  </si>
  <si>
    <t>Non Reimbursable Interest Expense</t>
  </si>
  <si>
    <t>TOTAL EXPENSES PER TRIAL BALANCE</t>
  </si>
  <si>
    <t>VARIANCE (explain)</t>
  </si>
  <si>
    <t>Description of Adjustment</t>
  </si>
  <si>
    <t>Adjustment</t>
  </si>
  <si>
    <t>Number</t>
  </si>
  <si>
    <t>TOTAL ADJUSTMENTS</t>
  </si>
  <si>
    <t>Records</t>
  </si>
  <si>
    <t>Claimed</t>
  </si>
  <si>
    <t>TOTAL ALLOWABLE COSTS</t>
  </si>
  <si>
    <t>Salaries - L.P.N.</t>
  </si>
  <si>
    <t>Salaries - C.N.A.</t>
  </si>
  <si>
    <t>Salaries - C.M.T.</t>
  </si>
  <si>
    <t>Salaries - Ward Clerks</t>
  </si>
  <si>
    <t>Salaries - Director of Nursing</t>
  </si>
  <si>
    <t>D.O.N. Benefits &amp; Taxes</t>
  </si>
  <si>
    <t>Food</t>
  </si>
  <si>
    <t>Medical Supplies</t>
  </si>
  <si>
    <t>Medical Director</t>
  </si>
  <si>
    <t>Social Service Consultant</t>
  </si>
  <si>
    <t>Depreciation - Land Improvements</t>
  </si>
  <si>
    <t>Depr. - Furniture, Fixtures &amp; Equipment</t>
  </si>
  <si>
    <t>Start Up Cost Amortization</t>
  </si>
  <si>
    <t>Amortization of Leasehold Improvements</t>
  </si>
  <si>
    <t>Amortization of Finance Costs</t>
  </si>
  <si>
    <t>Interest on Long-Term Debt</t>
  </si>
  <si>
    <t>Facility Rent (in lieu of above)</t>
  </si>
  <si>
    <t>Equipment Rental</t>
  </si>
  <si>
    <t>Real Estate &amp; Personal Property Tax</t>
  </si>
  <si>
    <t>Insurance (Fire, Liability, etc.)</t>
  </si>
  <si>
    <t>Motor Vehicle Insurance</t>
  </si>
  <si>
    <t>Depreciation - Motor Vehicle</t>
  </si>
  <si>
    <t>Administrator in Training - Wages</t>
  </si>
  <si>
    <t>Admin. in Training - Benefits &amp; Taxes</t>
  </si>
  <si>
    <t>Social Service Benefits &amp; Taxes</t>
  </si>
  <si>
    <t>Medical Records Salaries</t>
  </si>
  <si>
    <t>Medical Records Supplies</t>
  </si>
  <si>
    <t>Social Service Supplies</t>
  </si>
  <si>
    <t>Salaries and Wages</t>
  </si>
  <si>
    <t>Supplies</t>
  </si>
  <si>
    <t>Repairs and Maintenance</t>
  </si>
  <si>
    <t>Water &amp; Sewer</t>
  </si>
  <si>
    <t>Electricity</t>
  </si>
  <si>
    <t>Heat</t>
  </si>
  <si>
    <t>Snow &amp; Rubbish Removal</t>
  </si>
  <si>
    <t>Telephone</t>
  </si>
  <si>
    <t>Linen and Bedding</t>
  </si>
  <si>
    <t>Medical Records Benefits &amp; Taxes</t>
  </si>
  <si>
    <t>Plant O&amp;M Benefits &amp; Taxes</t>
  </si>
  <si>
    <t>Housekeeping Benefits &amp; Taxes</t>
  </si>
  <si>
    <t>Outside Laundry Service</t>
  </si>
  <si>
    <t>Dietary Benefits &amp; Taxes</t>
  </si>
  <si>
    <t>Salary - Accountant/Bookkeeper</t>
  </si>
  <si>
    <t>Salary - Secretary/Receptionist</t>
  </si>
  <si>
    <t>G&amp;A Benefits &amp; Taxes</t>
  </si>
  <si>
    <t>Advertising (Personnel Only)</t>
  </si>
  <si>
    <t>Subscriptions &amp; Dues (Net of Lobbying)</t>
  </si>
  <si>
    <t>Copier Expense</t>
  </si>
  <si>
    <t>License Fees</t>
  </si>
  <si>
    <t>Motor Vehicle Operating Expense</t>
  </si>
  <si>
    <t>Office Supplies</t>
  </si>
  <si>
    <t>Printing</t>
  </si>
  <si>
    <t>Postage</t>
  </si>
  <si>
    <t>Legal</t>
  </si>
  <si>
    <t>Other Taxes</t>
  </si>
  <si>
    <t>Travel and Seminars (In State)</t>
  </si>
  <si>
    <t>Inservice Training</t>
  </si>
  <si>
    <t>Data Processing</t>
  </si>
  <si>
    <t>Salary - Officers</t>
  </si>
  <si>
    <t>Other Non Reimbursable Wages</t>
  </si>
  <si>
    <t>Religious Services</t>
  </si>
  <si>
    <t>Beauty and Barber Shop</t>
  </si>
  <si>
    <t>Gift Shop</t>
  </si>
  <si>
    <t>Uniform Purchases</t>
  </si>
  <si>
    <t>Personal Purchases</t>
  </si>
  <si>
    <t>Non Reimb. Ben. &amp; Taxes (Inc. W/C Ins.)</t>
  </si>
  <si>
    <t>Advisory Dentist</t>
  </si>
  <si>
    <t>Management Services</t>
  </si>
  <si>
    <t>Director Fees</t>
  </si>
  <si>
    <t>Utilization Review</t>
  </si>
  <si>
    <t>Other Care</t>
  </si>
  <si>
    <t>Resident</t>
  </si>
  <si>
    <t>Workers' Compensation Insurance</t>
  </si>
  <si>
    <t>Accounting Fees</t>
  </si>
  <si>
    <t>Total Licensed Beds</t>
  </si>
  <si>
    <t>Base of Ceiling</t>
  </si>
  <si>
    <t>Excess of Base</t>
  </si>
  <si>
    <t>SCHEDULE E</t>
  </si>
  <si>
    <t>Cost per</t>
  </si>
  <si>
    <t>Hours</t>
  </si>
  <si>
    <t>Preparer's Signature</t>
  </si>
  <si>
    <t>Title</t>
  </si>
  <si>
    <t>Telephone Number</t>
  </si>
  <si>
    <t>Officer's / Administrator's Name (printed/typed)</t>
  </si>
  <si>
    <t>Officer's / Administrator's Signature</t>
  </si>
  <si>
    <t>Name:</t>
  </si>
  <si>
    <t>SCHEDULE C</t>
  </si>
  <si>
    <t>STATE OF MAINE</t>
  </si>
  <si>
    <t>COST REPORT FOR NURSING FACILITIES</t>
  </si>
  <si>
    <t>(2)</t>
  </si>
  <si>
    <t>(3)</t>
  </si>
  <si>
    <t>(4)</t>
  </si>
  <si>
    <t>Number of Licensed Beds:</t>
  </si>
  <si>
    <t>(5)</t>
  </si>
  <si>
    <t>NF</t>
  </si>
  <si>
    <t>Other</t>
  </si>
  <si>
    <t>Preparer's Name (printed/typed)</t>
  </si>
  <si>
    <t>Name of Accounting Firm:</t>
  </si>
  <si>
    <t>Date</t>
  </si>
  <si>
    <t xml:space="preserve">       SCHEDULE A</t>
  </si>
  <si>
    <t>(1)</t>
  </si>
  <si>
    <t>SCHEDULE B</t>
  </si>
  <si>
    <t>Total</t>
  </si>
  <si>
    <t>=</t>
  </si>
  <si>
    <t>Rate</t>
  </si>
  <si>
    <t># of beds</t>
  </si>
  <si>
    <t>X</t>
  </si>
  <si>
    <t>Year</t>
  </si>
  <si>
    <t>SCHEDULE OF ALLOWABLE COSTS</t>
  </si>
  <si>
    <t>SCHEDULE F</t>
  </si>
  <si>
    <t>Page 1 of 4</t>
  </si>
  <si>
    <t>Trial Bal.</t>
  </si>
  <si>
    <t>Account</t>
  </si>
  <si>
    <t>Expenses per</t>
  </si>
  <si>
    <t>Adj.</t>
  </si>
  <si>
    <t>Provider's</t>
  </si>
  <si>
    <t>Allowable</t>
  </si>
  <si>
    <t>Numbers</t>
  </si>
  <si>
    <t>#</t>
  </si>
  <si>
    <t>Costs</t>
  </si>
  <si>
    <t>SCH. L</t>
  </si>
  <si>
    <t>SCH. N</t>
  </si>
  <si>
    <t>Page 2 of 4</t>
  </si>
  <si>
    <t>Housekeeping</t>
  </si>
  <si>
    <t>Page 3 of 4</t>
  </si>
  <si>
    <t>Laundry</t>
  </si>
  <si>
    <t>Dietary</t>
  </si>
  <si>
    <t>Page 4 of 4</t>
  </si>
  <si>
    <t xml:space="preserve">SUMMARY OF ALLOWABLE NF COSTS </t>
  </si>
  <si>
    <t xml:space="preserve">       SCHEDULE G</t>
  </si>
  <si>
    <t>NF Costs</t>
  </si>
  <si>
    <t>Day</t>
  </si>
  <si>
    <t>EXPLANATION OF ADJUSTMENTS TO SCHEDULE F</t>
  </si>
  <si>
    <t xml:space="preserve">      SCHEDULE H</t>
  </si>
  <si>
    <t>TOTALS</t>
  </si>
  <si>
    <t xml:space="preserve"> SCHEDULE I</t>
  </si>
  <si>
    <t>Amount</t>
  </si>
  <si>
    <t>SCHEDULE J</t>
  </si>
  <si>
    <t>Days</t>
  </si>
  <si>
    <t>SCHEDULE L</t>
  </si>
  <si>
    <t>FTE'S</t>
  </si>
  <si>
    <t>Administrator in Training</t>
  </si>
  <si>
    <t>SCHEDULE M</t>
  </si>
  <si>
    <t>Payroll</t>
  </si>
  <si>
    <t>FICA</t>
  </si>
  <si>
    <t>FUTA</t>
  </si>
  <si>
    <t>Tax</t>
  </si>
  <si>
    <t>Quarter</t>
  </si>
  <si>
    <t>Per 941's</t>
  </si>
  <si>
    <t>Expense</t>
  </si>
  <si>
    <t>Totals</t>
  </si>
  <si>
    <t>3rd Party Disability</t>
  </si>
  <si>
    <t>Contract Labor</t>
  </si>
  <si>
    <t>ACC'D P/R P/Y</t>
  </si>
  <si>
    <t>ACC'D P/R C/Y</t>
  </si>
  <si>
    <t>ACC'D E/T P/Y</t>
  </si>
  <si>
    <t>ACC'D E/T C/Y</t>
  </si>
  <si>
    <t>Variance (explain)</t>
  </si>
  <si>
    <t>TOTAL</t>
  </si>
  <si>
    <t>SEMI-PRIVATE CHARGE TO THE GENERAL PUBLIC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</si>
  <si>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</si>
  <si>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</si>
  <si>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</si>
  <si>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</si>
  <si>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</si>
  <si>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</si>
  <si>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</si>
  <si>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</si>
  <si>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</si>
  <si>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</si>
  <si>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</si>
  <si>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</si>
  <si>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</si>
  <si>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SCHEDULE OF ALLOCATED ALLOWABLE COSTS</t>
  </si>
  <si>
    <t>SCHEDULE R</t>
  </si>
  <si>
    <t>OTHER</t>
  </si>
  <si>
    <t>METHODS OF ALLOCATION</t>
  </si>
  <si>
    <t xml:space="preserve"> SCHEDULE S</t>
  </si>
  <si>
    <t>ALLOCATION OF NURSING SALARIES</t>
  </si>
  <si>
    <t>SCHEDULE T</t>
  </si>
  <si>
    <t>SCHEDULE U</t>
  </si>
  <si>
    <t>SCHEDULE  W</t>
  </si>
  <si>
    <t>Adjustments</t>
  </si>
  <si>
    <t>Adjusted</t>
  </si>
  <si>
    <t>to RCF</t>
  </si>
  <si>
    <t>Salaries - R.N.</t>
  </si>
  <si>
    <t>Nursing Benefits &amp; Taxes</t>
  </si>
  <si>
    <t>Contract Nursing</t>
  </si>
  <si>
    <t>Social Service Salaries</t>
  </si>
  <si>
    <t>Pharmacy Consultant</t>
  </si>
  <si>
    <t>Dietary Consultant</t>
  </si>
  <si>
    <t>Laundry Benefits &amp; Taxes</t>
  </si>
  <si>
    <t xml:space="preserve">     Total Nursing</t>
  </si>
  <si>
    <t>TOTAL NURSING SALARIES:</t>
  </si>
  <si>
    <t>NF NURSING SALARIES:</t>
  </si>
  <si>
    <t xml:space="preserve">     Total NF Nursing</t>
  </si>
  <si>
    <t>OTHER NURSING SALARIES:</t>
  </si>
  <si>
    <t xml:space="preserve">     Total Other Nursing</t>
  </si>
  <si>
    <t>% Per</t>
  </si>
  <si>
    <t>Sch. S</t>
  </si>
  <si>
    <t>All Therapy</t>
  </si>
  <si>
    <t>RCF Costs</t>
  </si>
  <si>
    <t>a)</t>
  </si>
  <si>
    <t>Depreciation of Building &amp; Improvements</t>
  </si>
  <si>
    <t>PAYROLL DISTRIBUTION</t>
  </si>
  <si>
    <t>Other Non Reimbursable</t>
  </si>
  <si>
    <t>S</t>
  </si>
  <si>
    <t>Allocated From</t>
  </si>
  <si>
    <t>Alloc. Method</t>
  </si>
  <si>
    <t>Activities Salaries</t>
  </si>
  <si>
    <t>Activities Benefits &amp; Taxes</t>
  </si>
  <si>
    <t>Cost:</t>
  </si>
  <si>
    <t>Taxable Wages</t>
  </si>
  <si>
    <t>Tax Exempt</t>
  </si>
  <si>
    <t>Tax Exempt Wages Paid</t>
  </si>
  <si>
    <t>SUTA</t>
  </si>
  <si>
    <t>Adjustment of Charges to Cost:</t>
  </si>
  <si>
    <t>Total P/R Taxes</t>
  </si>
  <si>
    <t>&amp; Benefits</t>
  </si>
  <si>
    <t>FOR A RESIDENTIAL CARE FACILITY</t>
  </si>
  <si>
    <t>*</t>
  </si>
  <si>
    <t>*DWP</t>
  </si>
  <si>
    <t>Net of DWP</t>
  </si>
  <si>
    <t>All</t>
  </si>
  <si>
    <t>Resident Activities Supplies</t>
  </si>
  <si>
    <t>RESIDENT DAYS:</t>
  </si>
  <si>
    <t>Total Costs (lines 1, 2(a), &amp; 3)</t>
  </si>
  <si>
    <t>Totals (lines 8, 22 &amp; 23)</t>
  </si>
  <si>
    <t>Earned Time (per Sch. N, col. 5, line 23)</t>
  </si>
  <si>
    <t>Other Care:</t>
  </si>
  <si>
    <t xml:space="preserve">General &amp; Administrative:      </t>
  </si>
  <si>
    <t>Employment Agency Fees</t>
  </si>
  <si>
    <t>Interest - Working Capital (Short-term)</t>
  </si>
  <si>
    <t>Non Reimbursable Costs</t>
  </si>
  <si>
    <t>Total Fixed Costs</t>
  </si>
  <si>
    <t>DIRECT PROGRAM COST PER PROVIDER'S RECORDS</t>
  </si>
  <si>
    <t>MEALS:</t>
  </si>
  <si>
    <t>Section I:</t>
  </si>
  <si>
    <t>Section II:</t>
  </si>
  <si>
    <t xml:space="preserve">Gross Payroll (per Sch. L, line 26) </t>
  </si>
  <si>
    <t>Payroll Taxes (per Sch. N, col. 1, line 23)</t>
  </si>
  <si>
    <t>(per Sch. N)</t>
  </si>
  <si>
    <t>Title:</t>
  </si>
  <si>
    <t>Authorized</t>
  </si>
  <si>
    <t>R&amp;B</t>
  </si>
  <si>
    <t>PNMI</t>
  </si>
  <si>
    <t xml:space="preserve">TOTAL NF RESIDENT DAYS   </t>
  </si>
  <si>
    <t>SCHEDULE AA-R&amp;B</t>
  </si>
  <si>
    <t>Received</t>
  </si>
  <si>
    <t>SCHEDULE AA-PNMI</t>
  </si>
  <si>
    <t>PAYROLL TAXES AND BENEFITS</t>
  </si>
  <si>
    <t>SALARIES &amp; WAGES</t>
  </si>
  <si>
    <t>Avg. Rate</t>
  </si>
  <si>
    <t>of Pay</t>
  </si>
  <si>
    <t>Total Payroll (sum of lines 7 to 13)</t>
  </si>
  <si>
    <t>Total Payroll Taxes (line 7 plus lines 12b &amp; 13b)</t>
  </si>
  <si>
    <t>Explanation of Adjustments to Column 1:</t>
  </si>
  <si>
    <t>Total Worked Wages (per Sch. L, col. 2, line 24 minus line 6, contract labor )</t>
  </si>
  <si>
    <t>Allowance</t>
  </si>
  <si>
    <t>Ceiling</t>
  </si>
  <si>
    <t>Lowest</t>
  </si>
  <si>
    <t>CERTIFICATION BY OFFICER OR ADMINISTRATOR OF PROVIDER:</t>
  </si>
  <si>
    <t>Amount per Bed</t>
  </si>
  <si>
    <t>Administrative &amp; Management:</t>
  </si>
  <si>
    <t>Non Reimbursable:</t>
  </si>
  <si>
    <t>Medicare</t>
  </si>
  <si>
    <t>Average semi-private charge (line 13 divided by number of months in period)</t>
  </si>
  <si>
    <t>All Therapy Wages (Director &amp; Staff)</t>
  </si>
  <si>
    <t>Semi-Private</t>
  </si>
  <si>
    <t>The Inflated Facility-Specific Routine Service Cost Cap from the Rate Letter:</t>
  </si>
  <si>
    <t>MaineCare</t>
  </si>
  <si>
    <t>PCS</t>
  </si>
  <si>
    <t>SCHEDULE AA-PCS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</si>
  <si>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</si>
  <si>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</si>
  <si>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</si>
  <si>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</si>
  <si>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</si>
  <si>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</si>
  <si>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</si>
  <si>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</si>
  <si>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</si>
  <si>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CALCULATION OF MAXIMUM AMOUNT ALLOWED</t>
  </si>
  <si>
    <t>Allowable Routine Rate per Day (lesser of lines 1 or 2)</t>
  </si>
  <si>
    <t>Allowable Routine Rate Including Savings, If Applicable (sum of lines 3 and 6)</t>
  </si>
  <si>
    <t xml:space="preserve">(a) </t>
  </si>
  <si>
    <t xml:space="preserve">(b) </t>
  </si>
  <si>
    <t xml:space="preserve">(c) </t>
  </si>
  <si>
    <t>Fixed Cost per Day Based on a Percentage of Capacity (line 2(a)/line 5(c))</t>
  </si>
  <si>
    <t>Note: Cost to the related party must be supported by a supplemental schedule.</t>
  </si>
  <si>
    <t xml:space="preserve">To reclassify the direct &amp; personal care portions of workers compensation from fixed to direct &amp; personal care costs: </t>
  </si>
  <si>
    <t>Personal Care Service Costs (from line 3(h) above)</t>
  </si>
  <si>
    <t xml:space="preserve">Direct Care Disallowance, If Applicable (*) </t>
  </si>
  <si>
    <t>Allowable Routine Cost Savings (lesser of lines 4 or 5)</t>
  </si>
  <si>
    <t>(col. 2, line 24 minus line 6 plus line 25)</t>
  </si>
  <si>
    <t>Gross Payroll, Net of Contract Labor</t>
  </si>
  <si>
    <t>Line #</t>
  </si>
  <si>
    <t>T/B Acct #</t>
  </si>
  <si>
    <t>Acct. Description</t>
  </si>
  <si>
    <t>SCHEDULE F / TRIAL BALANCE RECONCILIATION</t>
  </si>
  <si>
    <t>Sch F</t>
  </si>
  <si>
    <t>Schedule F Line Description</t>
  </si>
  <si>
    <t>Note:</t>
  </si>
  <si>
    <t>Use this schedule to reconcile any line item on Schedule F that consists of more than one trial balance account</t>
  </si>
  <si>
    <t xml:space="preserve"> or if one trial balance account is allocated to more than one line on Schedule F (use as many pages as necessary). </t>
  </si>
  <si>
    <t>Schedule R</t>
  </si>
  <si>
    <t>SCHEDULE Y</t>
  </si>
  <si>
    <t>General &amp; Administrative:</t>
  </si>
  <si>
    <t>State R&amp;B</t>
  </si>
  <si>
    <t>Bed-Hold</t>
  </si>
  <si>
    <t>State PNMI</t>
  </si>
  <si>
    <t>State PCS</t>
  </si>
  <si>
    <t>Cost Per</t>
  </si>
  <si>
    <t>SCHEDULE X</t>
  </si>
  <si>
    <t>The Inflated Facility-Specific PNMI PCS Cost Cap from the Rate Letter:</t>
  </si>
  <si>
    <t>PNMI Direct Care Costs (per Sch. R, col. 3):</t>
  </si>
  <si>
    <t>PNMI Personal Care Service Costs (per Sch. R, col. 3):</t>
  </si>
  <si>
    <t>Total PNMI Personal Care Service Costs (sum of lines 3(a) to 3(g))</t>
  </si>
  <si>
    <t>FOR PERSONAL CARE &amp; ROUTINE SERVICE COSTS</t>
  </si>
  <si>
    <t>1)</t>
  </si>
  <si>
    <t>2)</t>
  </si>
  <si>
    <t>3)</t>
  </si>
  <si>
    <t>Occupied</t>
  </si>
  <si>
    <t>DEPARTMENT OF HEALTH AND HUMAN SERVICES</t>
  </si>
  <si>
    <t>Fixed Costs (less w/c, auto insurance,</t>
  </si>
  <si>
    <t>b)</t>
  </si>
  <si>
    <t>PNMI Service Provider Tax</t>
  </si>
  <si>
    <t>To reclassify the PNMI service provider tax to direct care costs.</t>
  </si>
  <si>
    <t>Total Allowable Routine Service Costs (line 1 minus lines 2(j) &amp; 3(h))</t>
  </si>
  <si>
    <t>NF &amp; PNMI Taxes</t>
  </si>
  <si>
    <t xml:space="preserve">Allocated PCS Workers' Comp. Ins. (per Sch. W, col. 1, line a2) </t>
  </si>
  <si>
    <t>Address:</t>
  </si>
  <si>
    <t>Sch.</t>
  </si>
  <si>
    <t>CALCULATION OF PNMI PERSONAL CARE SERVICES (PCS) SETTLEMENT</t>
  </si>
  <si>
    <t>Total PNMI PCS Reimbursement (line 3 times line 4)</t>
  </si>
  <si>
    <t>PNMI PCS Amount Due the Provider / (State) (line 5 minus line 6)</t>
  </si>
  <si>
    <t>SCHEDULE X-l</t>
  </si>
  <si>
    <t>PNMI PCS Cost per Resident Day (line 1 divided by line 2)</t>
  </si>
  <si>
    <t>Total R&amp;B Reimbursement (line 6 times line 7)</t>
  </si>
  <si>
    <t>R&amp;B Amount Due the Provider / (State) (line 8 minus line 9)</t>
  </si>
  <si>
    <t>State R&amp;B Remittances Received (sum of Sch. AA-R&amp;B, col. 3 &amp; 6, lines 13)</t>
  </si>
  <si>
    <t>Total State R&amp;B Days (per Sch. AA-R&amp;B, col. 1 &amp; 4, lines 13)</t>
  </si>
  <si>
    <t>PNMI Days</t>
  </si>
  <si>
    <t>R&amp;B Days</t>
  </si>
  <si>
    <t>Effective Date</t>
  </si>
  <si>
    <t>90% of line 5(a) (3 to 6 bed facilities use 80%)</t>
  </si>
  <si>
    <t>R&amp;B Cost per Resident Day (line 4 divided by greater of lines 5(b) or (c))</t>
  </si>
  <si>
    <t>Number of R&amp;B Bed Days:</t>
  </si>
  <si>
    <t>Number of R&amp;B beds times calendar days</t>
  </si>
  <si>
    <t>Less the Inflated Direct Program Allowance from the Rate Letter:</t>
  </si>
  <si>
    <t>Less the Inflated PCS Program Allowance from the Rate Letter:</t>
  </si>
  <si>
    <t>Routine Service Costs, Net of Program Allowance (line 4 minus lines 5 &amp; 6)</t>
  </si>
  <si>
    <t>Maximum Amount Allowed for Routine Service Costs (lesser of line 7 or line 8)</t>
  </si>
  <si>
    <t>Total PNMI Personal Care Service Costs (line 10 plus line 11)</t>
  </si>
  <si>
    <t>Maximum Amount Allowed for PNMI PCS Costs (lesser of line 12 or line 13)</t>
  </si>
  <si>
    <t>Maximum Amount Allowed for Routine Service Costs (per Sch. Y, line 9)</t>
  </si>
  <si>
    <t>Maximum Amount Allowed for PNMI PCS Costs (per Sch. Y, line 14)</t>
  </si>
  <si>
    <t>PCS Program Allowance (line 10 times 35%)</t>
  </si>
  <si>
    <t>(col. 1 &amp; 4)</t>
  </si>
  <si>
    <t>(col. 1,4&amp;7)</t>
  </si>
  <si>
    <t>Total R&amp;B Resident Days (per Sch. AA-R&amp;B, col. 8, line 13)</t>
  </si>
  <si>
    <t>Total PNMI PCS Resident Days (per Sch. AA-PCS, col. 5, line 13)</t>
  </si>
  <si>
    <t>PCS Days</t>
  </si>
  <si>
    <t>Total State PNMI PCS Days (per Sch. AA-PCS, col. 1, line 13)</t>
  </si>
  <si>
    <t>Total Allowable R&amp;B Costs (sum of lines 1 through 3)</t>
  </si>
  <si>
    <t>Authorized Non-Case Mix Adjusted Rate</t>
  </si>
  <si>
    <t>Direct Care Payments Received</t>
  </si>
  <si>
    <t>Non-Case Mix Adjusted Payments Received         (col 1*2)</t>
  </si>
  <si>
    <t>(col. 1 to 4)</t>
  </si>
  <si>
    <t>(col. 5 - 2)</t>
  </si>
  <si>
    <t>Days Waiting Placement (DWP) is for residents not eligible for NF benefits &amp; awaiting placement in an RCF.</t>
  </si>
  <si>
    <t>Total Resident Days (per Sch. K, col. 5, line 13)</t>
  </si>
  <si>
    <t>Total Resident Days, Net of DWP (per Sch. K, col. 6, line 13)</t>
  </si>
  <si>
    <t>ALLOCATION OF NON-NURSING HOURS</t>
  </si>
  <si>
    <t>State PNMI PCS Remittances Received (per Sch. AA-PCS, col. 3, line 13)</t>
  </si>
  <si>
    <t>to</t>
  </si>
  <si>
    <t>Routine Rate</t>
  </si>
  <si>
    <t>Period Beginning:</t>
  </si>
  <si>
    <t>Period Ending:</t>
  </si>
  <si>
    <t>Total Dollars</t>
  </si>
  <si>
    <t>Notes:</t>
  </si>
  <si>
    <t>SCH. Z</t>
  </si>
  <si>
    <t>RCF Administrative &amp; Management Allowance</t>
  </si>
  <si>
    <t>Z</t>
  </si>
  <si>
    <t>Central Office Bookkeeping &amp; Clerical Costs</t>
  </si>
  <si>
    <t>Base MaineCare Utilization Percentage</t>
  </si>
  <si>
    <t>Incremental Payment Amount for Each 1% Over Base</t>
  </si>
  <si>
    <t>MaineCare Utilization Percentage (line 1 divided by line 2)</t>
  </si>
  <si>
    <t>Percentage Conversion</t>
  </si>
  <si>
    <t>MaineCare Utilization Percentage In Excess of Base (line 3 minus line 4)</t>
  </si>
  <si>
    <t>Calculation of Average Prospective Routine Rate per Day:</t>
  </si>
  <si>
    <t>Average Prospective Routine Rate per Day (dollars/days)</t>
  </si>
  <si>
    <t>Allowable Routine Cost per Day (per Sch. G, col. 2, line 3)</t>
  </si>
  <si>
    <t>Allowable Direct Care Cost per Day (per Sch. G, col. 2, line 1)</t>
  </si>
  <si>
    <t>Average Prospective Routine Rate per Day (per Sch C, line 1)</t>
  </si>
  <si>
    <t>Allowable Routine Cost per Day (per Sch C, line 2)</t>
  </si>
  <si>
    <t>(a) Average Prospective Routine Rate per Day</t>
  </si>
  <si>
    <t>Routine Cost Disallowance / (Savings) (line 12 minus line 13)</t>
  </si>
  <si>
    <t>Net Combined Direct Care &amp; Routine Disallowance / (Savings) (line 11 plus line 14)</t>
  </si>
  <si>
    <t>PART II - CALCULATION OF NET COMBINED DIRECT &amp; ROUTINE DISALLOWANCE / (SAVINGS):</t>
  </si>
  <si>
    <t>Other Administrative &amp; Management Costs</t>
  </si>
  <si>
    <t>See Sch R</t>
  </si>
  <si>
    <t>Administrative &amp; Management Benefits &amp; Taxes</t>
  </si>
  <si>
    <t>RCF Administrative &amp; Management Costs Offset</t>
  </si>
  <si>
    <t>TOTAL DAYS</t>
  </si>
  <si>
    <t>Salaries - Administrative &amp; Management</t>
  </si>
  <si>
    <t>Total NF Days per Sch K, Col 5</t>
  </si>
  <si>
    <t>Direct Care Add-On Rate</t>
  </si>
  <si>
    <t>Calculation of Average Direct Care Add-On Rate:</t>
  </si>
  <si>
    <t>Administrative &amp; Management</t>
  </si>
  <si>
    <t xml:space="preserve">     auto depr., AIT, provider tax)</t>
  </si>
  <si>
    <t>MaineCare Utilization Allowance per Day (line 5 * line 6 * line 7)</t>
  </si>
  <si>
    <t>Direct Care Disallowance - If Savings, Enter 0 (line 9 minus line 10)</t>
  </si>
  <si>
    <t>NF Total Days, Net of DWP (per Sch K, col 6, line 13)</t>
  </si>
  <si>
    <t>Direct Care Educational Activities</t>
  </si>
  <si>
    <t>Ancillary Costs</t>
  </si>
  <si>
    <t>Total PNMI Direct Care Costs (sum of lines 2(a) to 2(h))</t>
  </si>
  <si>
    <t xml:space="preserve">Allocated Direct Workers' Comp. Ins. (per Sch. W, col. 1, note a1) </t>
  </si>
  <si>
    <t>Medicine and Drugs (non-prescription OTC)</t>
  </si>
  <si>
    <t>00/00/00</t>
  </si>
  <si>
    <t>Aggregate Funding Adjustment (AGA)</t>
  </si>
  <si>
    <t>Total Routine Rate</t>
  </si>
  <si>
    <t>Other:</t>
  </si>
  <si>
    <t>TOTAL DIRECT CARE COSTS</t>
  </si>
  <si>
    <t>TOTAL FIXED COSTS</t>
  </si>
  <si>
    <t>TOTAL OTHER CARE COSTS</t>
  </si>
  <si>
    <t>TOTAL PLANT O&amp;M COSTS</t>
  </si>
  <si>
    <t>TOTAL HOUSEKEEPING COSTS</t>
  </si>
  <si>
    <t>TOTAL LAUNDRY COSTS</t>
  </si>
  <si>
    <t>TOTAL DIETARY COSTS</t>
  </si>
  <si>
    <t>TOTAL GENERAL &amp; ADMIN. COSTS</t>
  </si>
  <si>
    <t>TOTAL ADMIN &amp; MGMT. COSTS</t>
  </si>
  <si>
    <t>TOTAL ROUTINE COSTS</t>
  </si>
  <si>
    <t>WORKERS COMPENSATION:</t>
  </si>
  <si>
    <t>Total Salaries</t>
  </si>
  <si>
    <t>TOTAL NON REIMBURSABLE COSTS</t>
  </si>
  <si>
    <t>TOTAL ADMIN. &amp; MGMT. COSTS</t>
  </si>
  <si>
    <t>Facility Name:</t>
  </si>
  <si>
    <t>Period Begin Date:</t>
  </si>
  <si>
    <t>Period End Date:</t>
  </si>
  <si>
    <t>County:</t>
  </si>
  <si>
    <t>Telephone #:</t>
  </si>
  <si>
    <t>Email Address:</t>
  </si>
  <si>
    <t>Billing Numbers (10 digit NPI+3 ID):</t>
  </si>
  <si>
    <t>Period: From</t>
  </si>
  <si>
    <t>Part I: Facility</t>
  </si>
  <si>
    <t>Part II: Ownership</t>
  </si>
  <si>
    <t>No. of Shares or % of Ownership:</t>
  </si>
  <si>
    <t>Zip Code:</t>
  </si>
  <si>
    <t>City:</t>
  </si>
  <si>
    <t>State:</t>
  </si>
  <si>
    <t>Corp/Central Office Name:</t>
  </si>
  <si>
    <t>Ownership Type:</t>
  </si>
  <si>
    <t>Period: To</t>
  </si>
  <si>
    <t>Part III: Accounting Services</t>
  </si>
  <si>
    <t>Address of Acc. Firm:</t>
  </si>
  <si>
    <t>Email:</t>
  </si>
  <si>
    <t>Part IV: Administrator(s)</t>
  </si>
  <si>
    <t>List of Administrators during the operating period:</t>
  </si>
  <si>
    <t>Name</t>
  </si>
  <si>
    <t>If Administrator at another facility(s), please list below:</t>
  </si>
  <si>
    <t>List Administrator in Training (AIT) if applicable:</t>
  </si>
  <si>
    <t>Date Started:</t>
  </si>
  <si>
    <t>Date Completed:</t>
  </si>
  <si>
    <t>REPORTING PERIOD:</t>
  </si>
  <si>
    <t>NAME OF FACILITY:</t>
  </si>
  <si>
    <t>I hereby certify that I have read the above statement and that I have examined the accompanying cost report and supporting schedules prepared for (provider's name) ____________________________________, License Number ______________, for the cost report period beginning ______________ and ending ______________, and that to the best of my knowledge and belief, it is a true, correct, and complete statement prepared from the books and records of the provider in accordance with applicable instructions, except as noted.</t>
  </si>
  <si>
    <t>Cost Report Status:</t>
  </si>
  <si>
    <t>Number of Days</t>
  </si>
  <si>
    <t>% to Total</t>
  </si>
  <si>
    <t>Part V: Related Party</t>
  </si>
  <si>
    <t>Business 1 Name:</t>
  </si>
  <si>
    <t>Business 1 Address :</t>
  </si>
  <si>
    <t>Business 1 City:</t>
  </si>
  <si>
    <t>Business 1 State:</t>
  </si>
  <si>
    <t>Business 1 ZIP:</t>
  </si>
  <si>
    <t>Services Rendered or Product(s) Supplied:</t>
  </si>
  <si>
    <t>Business 1</t>
  </si>
  <si>
    <t>Business 2</t>
  </si>
  <si>
    <t>Business 2 Name:</t>
  </si>
  <si>
    <t>Business 2 Address :</t>
  </si>
  <si>
    <t>Business 2 City:</t>
  </si>
  <si>
    <t>Business 2 State:</t>
  </si>
  <si>
    <t>Business 2 ZIP:</t>
  </si>
  <si>
    <t>Business 2 Type:</t>
  </si>
  <si>
    <t>Business 1 Type:</t>
  </si>
  <si>
    <t>Business 3</t>
  </si>
  <si>
    <t>Business 3 Name:</t>
  </si>
  <si>
    <t>Business 3 Address :</t>
  </si>
  <si>
    <t>Business 3 City:</t>
  </si>
  <si>
    <t>Business 3 State:</t>
  </si>
  <si>
    <t>Business 3 ZIP:</t>
  </si>
  <si>
    <t>Business 3 Type:</t>
  </si>
  <si>
    <t>Part VI: Non-Reimbursable Residents &amp; Space</t>
  </si>
  <si>
    <t>Reason for Living in the Facility</t>
  </si>
  <si>
    <t>Description of Building/Area</t>
  </si>
  <si>
    <t>Functional Use of Building/Area</t>
  </si>
  <si>
    <t>Allowable Fixed Rate (from Sch. G lesser of line 2(a) or 2(b))</t>
  </si>
  <si>
    <t>Total Allowable Reimbursement (line 1 plus line 2)</t>
  </si>
  <si>
    <t>Amount due the Provider / (State) (line 3 minus line 4)</t>
  </si>
  <si>
    <t>CALCULATION OF FINAL SETTLEMENT FOR A NURSING FACILITY</t>
  </si>
  <si>
    <t>CALCULATION OF ALLOWABLE ROOM &amp; BOARD REIMBURSEMENT</t>
  </si>
  <si>
    <t>CALCULATION OF ALLOWABLE DIRECT CARE REIMBURSEMENT</t>
  </si>
  <si>
    <t>Average Direct Care Rate Before Add-on (line 1 divided by line 2)</t>
  </si>
  <si>
    <t>Total NF Days per Sch. K, Col. 5</t>
  </si>
  <si>
    <t>Average Direct Care Add-On Rate per Days</t>
  </si>
  <si>
    <t>Average Direct Care Rate Paid per Day (line 3 plus line 4)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</si>
  <si>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</si>
  <si>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</si>
  <si>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</si>
  <si>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</si>
  <si>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</si>
  <si>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</si>
  <si>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</si>
  <si>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</si>
  <si>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</si>
  <si>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Total Allowable Room &amp; Board Rate (Sum of lines 7, 8, &amp; 9)</t>
  </si>
  <si>
    <t>Total Allowable Reimbursement for Room &amp; Board (line 10 times line 11)</t>
  </si>
  <si>
    <t>Background Checks - Routine</t>
  </si>
  <si>
    <t>MaineCare Resident Direct Care Days</t>
  </si>
  <si>
    <t>MaineCare Resident Room &amp; Board Days</t>
  </si>
  <si>
    <t>Total Amount Received         (col 3+5)</t>
  </si>
  <si>
    <t>12b</t>
  </si>
  <si>
    <t>13b</t>
  </si>
  <si>
    <t>14b</t>
  </si>
  <si>
    <t>15b</t>
  </si>
  <si>
    <t>16b</t>
  </si>
  <si>
    <t>Total Allowable Reimbursement for Room &amp; Board (Sch. C, line 12)</t>
  </si>
  <si>
    <t>*If amount is due State, submit payment for 100%.</t>
  </si>
  <si>
    <t>Loss (Gain) on Disposal of Asset</t>
  </si>
  <si>
    <t>Light Duty WC Wages &amp; Benefits</t>
  </si>
  <si>
    <t>Error Report</t>
  </si>
  <si>
    <t>Schedule H</t>
  </si>
  <si>
    <t>Allocation</t>
  </si>
  <si>
    <t>Schedule T</t>
  </si>
  <si>
    <t>Salaries</t>
  </si>
  <si>
    <t>Benefits</t>
  </si>
  <si>
    <t xml:space="preserve">List the business name, business address, business type, service rendered, property leased, or product supplied, </t>
  </si>
  <si>
    <t xml:space="preserve">the amount of charges, the applicable trial balance account, and the actual cost of the service, property, or product </t>
  </si>
  <si>
    <t>to the related organization with which the facility conducts business transactions. Adjust charges to cost on Schedule F.</t>
  </si>
  <si>
    <t>Excess Bed Amt</t>
  </si>
  <si>
    <t>Direct Care Costs (per Sch. R, col. 2, line 13)</t>
  </si>
  <si>
    <t>1</t>
  </si>
  <si>
    <t>2</t>
  </si>
  <si>
    <t>3</t>
  </si>
  <si>
    <t>RCF Direct Care Wages From Sch. R, col. 3</t>
  </si>
  <si>
    <t>RCF PCS Wages From Sch. R, col. 3</t>
  </si>
  <si>
    <t xml:space="preserve">  Total RCF Wages From Sch. R, col. 3</t>
  </si>
  <si>
    <t>PCS program allowance from line 11</t>
  </si>
  <si>
    <t>The Allowable PCS Program Allowance (based on line 14)</t>
  </si>
  <si>
    <t>Adjust the Facility-Specific Cap Only if line 14 equals line 12</t>
  </si>
  <si>
    <t>*Greater of actual or 90% occupancy days (80% for 3 to 6 beds)</t>
  </si>
  <si>
    <t xml:space="preserve">Was the administrator 'shared' at another facility, or did the administrator </t>
  </si>
  <si>
    <t>serve as administrator for more than one level of care?</t>
  </si>
  <si>
    <t>Direct Care Supplemental Wage Allowance</t>
  </si>
  <si>
    <t>If line 6 is greater than line 5 enter the difference.  If line 6 is less than line 5 enter 0.</t>
  </si>
  <si>
    <t>Allowable Direct Care Cost per Day (lesser of lines 5 or 6)</t>
  </si>
  <si>
    <t>Total Allowable Reimbursement for Direct Care (Sch. B, line 10)</t>
  </si>
  <si>
    <t>Average Direct Care Rate Paid Per Day (per Sch B, line 5)</t>
  </si>
  <si>
    <t>Total Allowable Reimbursement for Direct Care (line 8 times line 9)</t>
  </si>
  <si>
    <t>Routine Cost Savings, If Applicable</t>
  </si>
  <si>
    <t>Direct Care Disallowance (per Sch. B, line 7)</t>
  </si>
  <si>
    <t>Allowable Direct Care Cost Per Day (per Sch B, line 6)</t>
  </si>
  <si>
    <t>Direct Care Costs (line 13)</t>
  </si>
  <si>
    <t>PNMI Service Provider Tax (line 31)</t>
  </si>
  <si>
    <t>RCF</t>
  </si>
  <si>
    <t>NF-CBS</t>
  </si>
  <si>
    <t>RCF NURSING SALARIES:</t>
  </si>
  <si>
    <t xml:space="preserve">     Total RCF Nursing</t>
  </si>
  <si>
    <t>NF-CBS NURSING SALARIES:</t>
  </si>
  <si>
    <t xml:space="preserve">     Total NF-CBS Nursing</t>
  </si>
  <si>
    <t>SCHEDULE V</t>
  </si>
  <si>
    <t>CALCULATION OF FINAL SETTLEMENT</t>
  </si>
  <si>
    <t>FOR A COMMUNITY-BASED SPECIALTY NURSING FACILITY (NF-CBS)</t>
  </si>
  <si>
    <t>Cost per Resident Day for NF-CBS (line 1 divided by line 2)</t>
  </si>
  <si>
    <t>Total NF-CBS Reimbursement (line 3 times line 4)</t>
  </si>
  <si>
    <t>Amount due the Provider / (State) (line 5 minus line 6)</t>
  </si>
  <si>
    <t>State</t>
  </si>
  <si>
    <t>All Other</t>
  </si>
  <si>
    <t>Daily</t>
  </si>
  <si>
    <t>NF-CBS Days</t>
  </si>
  <si>
    <t>Paid</t>
  </si>
  <si>
    <t>(col 1+Col 4)</t>
  </si>
  <si>
    <t>SCHEDULE AB</t>
  </si>
  <si>
    <t>RCF-CBS</t>
  </si>
  <si>
    <t>RCF-CBS NURSING SALARIES:</t>
  </si>
  <si>
    <t>Total RCF-CBS Nursing</t>
  </si>
  <si>
    <t>SCHEDULE AC-R&amp;B</t>
  </si>
  <si>
    <t>SCHEDULE AC-PNMI</t>
  </si>
  <si>
    <t>RCF-CBS PNMI DIRECT STATE DAYS, PAYMENTS &amp; TOTAL DAYS</t>
  </si>
  <si>
    <t>SCHEDULE AC-PCS</t>
  </si>
  <si>
    <t>RCF-CBS PERSONAL CARE SERVICES (PCS) STATE DAYS, PAYMENTS &amp; TOTAL DAYS</t>
  </si>
  <si>
    <t xml:space="preserve">RCF STATE ROOM &amp; BOARD (R&amp;B) DAYS, PAYMENTS &amp; TOTAL DAYS </t>
  </si>
  <si>
    <t>RCF STATE PNMI DIRECT DAYS, PAYMENTS &amp; TOTAL DAYS</t>
  </si>
  <si>
    <t>RCF STATE PNMI PERSONAL CARE SERVICE (PCS) DAYS, PAYMENTS &amp; TOTAL DAYS</t>
  </si>
  <si>
    <t>NF-CBS STATE DAYS, PAYMENTS &amp; TOTAL DAYS</t>
  </si>
  <si>
    <t>RCF Direct Care Wages From Sch. R, col. 5</t>
  </si>
  <si>
    <t>RCF PCS Wages From Sch. R, col. 5</t>
  </si>
  <si>
    <t xml:space="preserve">  Total RCF Wages From Sch. R, col. 5</t>
  </si>
  <si>
    <t>SCHEDULE  W-CBS</t>
  </si>
  <si>
    <t>SCHEDULE X-CBS</t>
  </si>
  <si>
    <t>SCHEDULE Y-CBS</t>
  </si>
  <si>
    <t>PNMI Direct Care Costs (per Sch. R, col. 5):</t>
  </si>
  <si>
    <t xml:space="preserve">Allocated Direct Workers' Comp. Ins. (per Sch. W-CBS, col. 1, note a1) </t>
  </si>
  <si>
    <t>PNMI Personal Care Service Costs (per Sch. R, col. 5):</t>
  </si>
  <si>
    <t xml:space="preserve">Allocated PCS Workers' Comp. Ins. (per Sch. W-CBS, col. 1, line a2) </t>
  </si>
  <si>
    <t>SCHEDULE X-l-CBS</t>
  </si>
  <si>
    <t>FOR A RESIDENTIAL CARE FACILITY - CBS</t>
  </si>
  <si>
    <t>Total PNMI PCS Resident Days (per Sch. AC-PCS, col. 5, line 13)</t>
  </si>
  <si>
    <t>Total State PNMI PCS Days (per Sch. AC-PCS, col. 1, line 13)</t>
  </si>
  <si>
    <t>Total Administrative and Management Ceiling (line 2 plus line 3)</t>
  </si>
  <si>
    <t>RCF Portion of Administrative &amp; Management Ceiling (line 4 times line 5)</t>
  </si>
  <si>
    <t>RCF Administrative &amp; Management Allowance (line 6 minus line 7)</t>
  </si>
  <si>
    <t>RCF-CBS Percentage of Administrative &amp; Management Ceiling (RCF beds/all beds)</t>
  </si>
  <si>
    <t>RCF-CBS Administrative &amp; Management Allowance (line 10 minus line 11)</t>
  </si>
  <si>
    <t>FOR A RESIDENTIAL CARE FACILITY &amp; RCF-CBS</t>
  </si>
  <si>
    <t>8 &amp; 12</t>
  </si>
  <si>
    <t>13</t>
  </si>
  <si>
    <t>14</t>
  </si>
  <si>
    <t>List of All Names of Owners/Corporate Officers:</t>
  </si>
  <si>
    <t>RCF-CBS Portion of Administrative &amp; Management Ceiling (line 4 times line 9)</t>
  </si>
  <si>
    <t>Direct Care Program Allowance (line 2(i) times 35%)</t>
  </si>
  <si>
    <t>Total PNMI Direct Care Costs (line 2(i) plus line 3)</t>
  </si>
  <si>
    <t>Direct Care Program Allowance (from line 3 above)</t>
  </si>
  <si>
    <t>Routine Service Costs, Net of Program Allowance (line 6 minus line 7)</t>
  </si>
  <si>
    <t>Maximum Amount Allowed for Routine Service Costs (per Sch. Y-CBS, line 8)</t>
  </si>
  <si>
    <t>Total R&amp;B Resident Days (per Sch. AC-R&amp;B, col. 5, line 13)</t>
  </si>
  <si>
    <t>Total State R&amp;B Days (per Sch. AC-R&amp;B, col. 1, line 13)</t>
  </si>
  <si>
    <t>State R&amp;B Remittances Received (Sch. AC-R&amp;B, col. 3, line 13)</t>
  </si>
  <si>
    <t>Maximum Amount Allowed for PNMI PCS Costs (per Sch. Y-CBS, line 5h)</t>
  </si>
  <si>
    <t>Total Allowable PNMI Costs (line 1 plus line 2)</t>
  </si>
  <si>
    <t>PNMI PCS Cost per Resident Day (line 3 divided by line 4)</t>
  </si>
  <si>
    <t>Total PNMI PCS Reimbursement (line 5 times line 6)</t>
  </si>
  <si>
    <t>PNMI Amount Due the Provider / (State) (line 7 minus line 8)</t>
  </si>
  <si>
    <t>SCHEDULE OF NF MAINECARE UTILIZATION ALLOWANCE</t>
  </si>
  <si>
    <t>NF DAYS AND PAYMENTS FOR STATE RESIDENTS</t>
  </si>
  <si>
    <t>CALCULATION OF ROOM &amp; BOARD (R&amp;B) SETTLEMENT</t>
  </si>
  <si>
    <t xml:space="preserve">MaineCare Cost Report for Multilevel Nursing Facilities with, </t>
  </si>
  <si>
    <t>1 RCF Unit, NF Community Based Specialty, and RCF Community Based Specialty</t>
  </si>
  <si>
    <t>RCF Level of Care</t>
  </si>
  <si>
    <t>RCF-CBS ROOM &amp; BOARD (R&amp;B) STATE DAYS, PAYMENTS &amp; TOTAL DAYS</t>
  </si>
  <si>
    <t>Utilization over 70%</t>
  </si>
  <si>
    <t>Utilization over 80%</t>
  </si>
  <si>
    <t>PART I - CALCULATION OF HIGH MAINECARE UTILIZATION &amp; PAYMENT PER DAY:</t>
  </si>
  <si>
    <t>Per ME UC-1</t>
  </si>
  <si>
    <t>HMU Rate per Day from 70% Calculation</t>
  </si>
  <si>
    <t>HMU Rate per Day from 80% Calculation</t>
  </si>
  <si>
    <t xml:space="preserve">Allowable MaineCare Utilization Payment per Day (if line 15 is &gt; 0, enter lesser of lines 8 or 15) </t>
  </si>
  <si>
    <t>Allowable MaineCare Utilization Payment per Day (Sch. E line 17)</t>
  </si>
  <si>
    <t>**Note: Principle references are required for any cost report adjustment.</t>
  </si>
  <si>
    <t xml:space="preserve">Worked Hours   </t>
  </si>
  <si>
    <t>Per Provider</t>
  </si>
  <si>
    <t xml:space="preserve"> Records</t>
  </si>
  <si>
    <t>To Hours</t>
  </si>
  <si>
    <t>Worked Wages</t>
  </si>
  <si>
    <t xml:space="preserve">Adjustments </t>
  </si>
  <si>
    <t>to Wages</t>
  </si>
  <si>
    <t>P/R Taxes &amp;</t>
  </si>
  <si>
    <t>Benefits Per</t>
  </si>
  <si>
    <t>to P/R</t>
  </si>
  <si>
    <t xml:space="preserve">P/R Taxes </t>
  </si>
  <si>
    <t>Provider Records</t>
  </si>
  <si>
    <t>P/R Tax &amp; Benefit % (line 23, col. 9, divided by line 24)</t>
  </si>
  <si>
    <t>Payments Received (per Sch. J, col. 6, line 14)</t>
  </si>
  <si>
    <t>State NF-CBS Resident Days (per Sch. AB, col. 1, line 14)</t>
  </si>
  <si>
    <t>NF-CBS Remittances Received (per Sch. AB, col. 3, line 14)</t>
  </si>
  <si>
    <t>Total NF-CBS Resident Days (per Sch. AB, col. 5, line 14)</t>
  </si>
  <si>
    <t>State PNMI Remittances Received (Sch. AC-PNMI, col.3, line 14 &amp; AC-PCS, col. 3, line 13)</t>
  </si>
  <si>
    <t>Total Direct Care Payments Received (Sch. J Col. 5, line 14)</t>
  </si>
  <si>
    <t>Total MaineCare Resident Direct Care Days (Sch. J Col. 4, line 14)</t>
  </si>
  <si>
    <t>MaineCare Resident Days, Direct Care (Sch. J Col. 4, line 14)</t>
  </si>
  <si>
    <t>MaineCare Resident Days, Room &amp; Board (Sch. J Col. 1, line 14)</t>
  </si>
  <si>
    <t>NF MaineCare Resident Days (per Sch J, col 1, line 14)</t>
  </si>
  <si>
    <t>Maximum Amount Allowed for PNMI DC Costs (per Sch. Y-CBS, line 4)</t>
  </si>
  <si>
    <t>HMU Allowance per Day</t>
  </si>
  <si>
    <t>PART III - CALCULATION OF HIGH MAINECARE UTILIZATION ALLOWANCE PER DAY:</t>
  </si>
  <si>
    <t>Calculation of High MaineCare Utilization Allowance per Day:</t>
  </si>
  <si>
    <t>Total Expense</t>
  </si>
  <si>
    <t>MaineCare Occupancy %</t>
  </si>
  <si>
    <t>MaineCare Portion of Expense</t>
  </si>
  <si>
    <t>Total Reimbursed Allocated</t>
  </si>
  <si>
    <t>Total Offset to Sch. H</t>
  </si>
  <si>
    <t>**</t>
  </si>
  <si>
    <t xml:space="preserve">Principle </t>
  </si>
  <si>
    <t>COVID-Staff Universal &amp; Surveillance Testing</t>
  </si>
  <si>
    <t>Fixed Costs (per Sch. R, col. 2, line 35)</t>
  </si>
  <si>
    <t>Routine Costs (per Sch. R, col. 2, line 121)</t>
  </si>
  <si>
    <t>Less: ECA Outbreak Funding*</t>
  </si>
  <si>
    <t>ECA Outbreak funding received due to Maine CDC confirmed COVID-19 outbreak, if applicable.</t>
  </si>
  <si>
    <t>Total NF-CBS Costs (per Sch. R, line 122)</t>
  </si>
  <si>
    <t>Total Allowable Costs (per Sch. R, col. 3, line 122)</t>
  </si>
  <si>
    <t>Less Fixed Costs (per Sch. R, col. 3, lines 14 - 34):</t>
  </si>
  <si>
    <t>RCF Water &amp; Sewer Costs (per Sch. R, col. 3, line 58)</t>
  </si>
  <si>
    <t>Total Allowable Costs (per Sch. R, col. 5, line 122)</t>
  </si>
  <si>
    <t>Less Fixed Costs (per Sch. R, col. 5, lines 14 - 34):</t>
  </si>
  <si>
    <t>RCF Water &amp; Sewer Costs (per Sch. R, col. 5, line 58)</t>
  </si>
  <si>
    <t>Administrative and Management Allowance (per Sch. R, col. 3, line 114)</t>
  </si>
  <si>
    <t>Administrative and Management Allowance (per Sch. R, col. 5, line 114)</t>
  </si>
  <si>
    <t>Social Service Salaries (line 38)</t>
  </si>
  <si>
    <t>Soc. Ser. Benefits &amp; Taxes (line 39)</t>
  </si>
  <si>
    <t>Pharmacy Consultant (line 42)</t>
  </si>
  <si>
    <t>Dietary Consultant (line 83)</t>
  </si>
  <si>
    <t>Hskp. Benefits &amp; Taxes (line 66)</t>
  </si>
  <si>
    <t xml:space="preserve">Laundry Salaries &amp; Wages and Contract Labor (line 72, 76 &amp; 77) </t>
  </si>
  <si>
    <t>Laundry Benefits &amp; Taxes (line 73)</t>
  </si>
  <si>
    <t>Dietary Salaries &amp; Wages and Contract Labor (line 81 &amp; 86)</t>
  </si>
  <si>
    <t>Dietary Benefits &amp; Taxes (line 82)</t>
  </si>
  <si>
    <t xml:space="preserve">Extraordinary Circumstance Allowance funding, also known as the ECA Outbreak Funding, received due to a Maine CDC </t>
  </si>
  <si>
    <t>confirmed COVID-19 outbreak is not included in the Direct Care Add-on as it will be settled separately from the cost report.</t>
  </si>
  <si>
    <t>Total Direct Care Add-On **</t>
  </si>
  <si>
    <t>Average Direct Care Add-on Rate (a)</t>
  </si>
  <si>
    <t>Sec. AAAA-5</t>
  </si>
  <si>
    <t>Add-on</t>
  </si>
  <si>
    <t>Total Adjusted RCF Fixed Costs (sum of lines 23 &amp; 24)</t>
  </si>
  <si>
    <t>Total PNMI Direct, PNMI PCS &amp; Routine Costs (line 1 minus lines 25 &amp; 26)</t>
  </si>
  <si>
    <t>Fixed Costs (per Sch. W, line 25)</t>
  </si>
  <si>
    <t>Administrative &amp; Management Allowance (per Sch. W, line 26)</t>
  </si>
  <si>
    <t>Total PNMI Direct, PNMI PCS &amp; Routine Costs (per Sch. W, line 27)</t>
  </si>
  <si>
    <t>Fixed Costs (per Sch. W-CBS, line 25)</t>
  </si>
  <si>
    <t>Administrative &amp; Management Allowance (per Sch. W-CBS, line 26)</t>
  </si>
  <si>
    <t>Total PNMI Direct, PNMI PCS &amp; Routine Costs (per Sch. W-CBS, line 27)</t>
  </si>
  <si>
    <t>Total Allowable Routine Service Costs (line 1 minus lines 2(i) &amp; 5(h))</t>
  </si>
  <si>
    <t>SCHEDULE D</t>
  </si>
  <si>
    <t>Revenue Summary</t>
  </si>
  <si>
    <t>Trial Balance</t>
  </si>
  <si>
    <t xml:space="preserve">Revenues per </t>
  </si>
  <si>
    <t>Revenue Source</t>
  </si>
  <si>
    <t>Account Number(s)</t>
  </si>
  <si>
    <t>Provider's Records</t>
  </si>
  <si>
    <t>Private</t>
  </si>
  <si>
    <t>Ancillary</t>
  </si>
  <si>
    <t>Interest Income</t>
  </si>
  <si>
    <t xml:space="preserve">Other: </t>
  </si>
  <si>
    <t>SCHEDULE GG-2-NF</t>
  </si>
  <si>
    <t>LTC Supplemental Payment #2 Reconciliation - Nursing Facility</t>
  </si>
  <si>
    <t>LTC Supplemental Payments Received August 2022</t>
  </si>
  <si>
    <t>SCHEDULE GG-2-RCF</t>
  </si>
  <si>
    <t>LTC Supplemental Payment #2 Reconciliation - Residential Care Facility</t>
  </si>
  <si>
    <t>SCHEDULE GG-2-NFCBS</t>
  </si>
  <si>
    <t>LTC Supplemental Payment #2 Reconciliation - NF Community Based Specialty</t>
  </si>
  <si>
    <t>SCHEDULE GG-2-RCFCBS</t>
  </si>
  <si>
    <t>LTC Supplemental Payment #2 Reconciliation - RCF Community Based Specialty</t>
  </si>
  <si>
    <t>SCHEDULE HH</t>
  </si>
  <si>
    <t>SCHEDULE OF RCF MAINECARE UTILIZATION ALLOWANCE</t>
  </si>
  <si>
    <t>PART II - CALCULATION OF HIGH MAINECARE UTILIZATION ALLOWANCE PER DAY:</t>
  </si>
  <si>
    <t>Allowable High MaineCare Utilization per Day (col 2 &amp; 4, line 8)</t>
  </si>
  <si>
    <t>Total Reimbursement for High MaineCare Utilization (line 9 times line 10)</t>
  </si>
  <si>
    <t>Amount due the Provider / (State) for High MaineCare Utilization (line 11 minus line 12)</t>
  </si>
  <si>
    <t>MaineCare Utilization Payments Received (Sch AA-R&amp;B line 14)</t>
  </si>
  <si>
    <t>Calculation of MaineCare Utilization Payments Received:</t>
  </si>
  <si>
    <t>Start Date</t>
  </si>
  <si>
    <t>End Date</t>
  </si>
  <si>
    <t>State Days from Col 1 &amp; 4</t>
  </si>
  <si>
    <t>Utilization Rate</t>
  </si>
  <si>
    <t>Utilization Payments</t>
  </si>
  <si>
    <t>Amount Due the Provider / (State) for High MaineCare Utilization (Sch HH line 13)</t>
  </si>
  <si>
    <t>Total Amount Due the Provider / (State) (line 10 plus line 11)</t>
  </si>
  <si>
    <t>Amount of LTC Supplemental Used on Direct Care Expenses</t>
  </si>
  <si>
    <t>Amount of LTC Supplemental Used on Routine Expenses</t>
  </si>
  <si>
    <t>Offset on Sch F (col. 6 / col. 3)</t>
  </si>
  <si>
    <t>Sch F col 4 line 11</t>
  </si>
  <si>
    <t>Sch F col 4 line 49</t>
  </si>
  <si>
    <t>Sch F col 4 line 12</t>
  </si>
  <si>
    <t>Sch F col 4 line 50</t>
  </si>
  <si>
    <t>Amount of LTC Supplemental Used on Direct Care Expenses *</t>
  </si>
  <si>
    <t>Amount of LTC Supplemental Used on Personal Care Expenses</t>
  </si>
  <si>
    <t>MaineCare Utilization Allowance per Day (Minimum of allowance from 70-80% or line 5 * line 6 * line 7)</t>
  </si>
  <si>
    <t>Amount of LTC Supplemental Used on Fixed Expenses *</t>
  </si>
  <si>
    <t>Total Expenses (line 1 to line 3)</t>
  </si>
  <si>
    <t>Per the LTC Supplemental Payments Frequently Asked Questions, the use of the LTC Supplemental Payments for capital expenses only applies in this situation:</t>
  </si>
  <si>
    <t xml:space="preserve">     Q: Can the supplemental payments be used for COVID-19 related expenses such as installation of an HVAC system and renovations to help mitigate the spread of COVID-19?</t>
  </si>
  <si>
    <t xml:space="preserve">     A: Yes, the supplemental payments can be used for such COVID-19 related expenses. However, if the items purchased meet the definition of what needs to be capitalized in</t>
  </si>
  <si>
    <t xml:space="preserve">          principles of reimbursement, the facility will need to capitalize the items. An HVAC system and renovation may meet the definition of a capital asset, which has a useful</t>
  </si>
  <si>
    <t xml:space="preserve">          life of more than one year and a cost exceeding $500.  Please note that providers may only use the supplemental payments to either purchase an item like an HVAC OR</t>
  </si>
  <si>
    <t xml:space="preserve">         depreciate that item.  Providers may not use the funds to both purchase and depreciate an item.</t>
  </si>
  <si>
    <t>Change to the amount of depreciation claimed on Schedule F for the asset(s) purchased with LTC supplemental funds which needs to be offset on Sch F col 4 line 14.</t>
  </si>
  <si>
    <t>If the asset was expensed, no change in the formula is required as the full amount of the cost should be offset on the Schedule F line where the cost is posted.</t>
  </si>
  <si>
    <t>Total Expenses (line 1 to line 4)</t>
  </si>
  <si>
    <t>Amount of LTC Supplemental Used on Fixed Expenses **</t>
  </si>
  <si>
    <t>***</t>
  </si>
  <si>
    <t>RCF MaineCare Resident Days (per Sch AA-R&amp;B, col 1 &amp; 4)*</t>
  </si>
  <si>
    <t>RCF Total Days (per Sch AA-R&amp;B, col 8)*</t>
  </si>
  <si>
    <t>RCF MaineCare Resident Days (per Sch AA-R&amp;B, col 1 &amp; 4)</t>
  </si>
  <si>
    <t>Enter the days from Schedule L-R&amp;B based on the effective date of the High MaineCare Utilization, 7/1/22.</t>
  </si>
  <si>
    <t>Only include expenses that exceed the net of the Direct Care Price less the Program Allowance.</t>
  </si>
  <si>
    <t>LTC Supplemental Payments Used in Prior Period (enter as a negative amount)</t>
  </si>
  <si>
    <t>Reimbursed %</t>
  </si>
  <si>
    <t xml:space="preserve">As of 7/1/22, for a facility with more than 60 licensed beds, the fixed cost component is adjusted to an 85% occupancy </t>
  </si>
  <si>
    <t>level when the annual level of occupancy is less than 85%.</t>
  </si>
  <si>
    <t>As of 7/1/22, for a facility with 60 licensed beds or less, the fixed cost component is adjusted to an 80% occupancy</t>
  </si>
  <si>
    <t>level when the annual level of occupancy is less than 80%.</t>
  </si>
  <si>
    <t>Variance: If negative, amount available for use through 6/30/24. If positive, no further action necessary.</t>
  </si>
  <si>
    <t>Other: Schedule GG-RCF Offsets</t>
  </si>
  <si>
    <t>Hskp. Salaries &amp; Wages and Contract Labor (line 65, 68 &amp; 70*)</t>
  </si>
  <si>
    <t>Line 3(a) includes the Schedule GG-RCF offsets.</t>
  </si>
  <si>
    <t>Sch F col 4 line 70</t>
  </si>
  <si>
    <t>Line 5(a) includes the Schedule GG-RCF offsets.</t>
  </si>
  <si>
    <t>Total Revenue (lines 1 to 13)</t>
  </si>
  <si>
    <t>Total Revenue per Financial Statements</t>
  </si>
  <si>
    <t>Variance (line 14 minus 15)</t>
  </si>
  <si>
    <t>Medicare Contractual Adjustments</t>
  </si>
  <si>
    <t>MaineCare Contractual Adjustments</t>
  </si>
  <si>
    <t>Private Contractual Adjustments</t>
  </si>
  <si>
    <t>Ancillary Contractual Adjustments</t>
  </si>
  <si>
    <t xml:space="preserve">80% or 85% of Licensed Capacity, Net of DWP (Days Waiting Placement) </t>
  </si>
  <si>
    <t>SCHEDULE GG-3-NF</t>
  </si>
  <si>
    <t>LTC Supplemental Payment #3 Reconciliation - Nursing Facility</t>
  </si>
  <si>
    <t>LTC Supplemental Payments Received April 2023</t>
  </si>
  <si>
    <t>Sch F col 4 line 10</t>
  </si>
  <si>
    <t>Sch F col 4 line 62</t>
  </si>
  <si>
    <t>SCHEDULE GG-3-RCF</t>
  </si>
  <si>
    <t>LTC Supplemental Payment #3 Reconciliation - Residential Care Facility</t>
  </si>
  <si>
    <t>SCHEDULE GG-3-NFCBS</t>
  </si>
  <si>
    <t>LTC Supplemental Payment #3 Reconciliation - NF Community Based Specialty</t>
  </si>
  <si>
    <t>SCHEDULE GG-3-RCFCBS</t>
  </si>
  <si>
    <t>LTC Supplemental Payment #3 Reconciliation - RCF Community Based Specialty</t>
  </si>
  <si>
    <t>SCHEDULE ECA</t>
  </si>
  <si>
    <t xml:space="preserve">Per the DHHS e-message dated 12/21/23, the priority use of the NF ECA Payment is for allowable direct care costs.  For energy efficient projects (including heating, </t>
  </si>
  <si>
    <t>ventilation, air conditioning, and lighting), facilities should first seek funding through the Efficiency Maine Long-Term Care Retrofits program.</t>
  </si>
  <si>
    <t>Nursing Facility Extraordinary Circumstance Allowance (ECA) Reconciliation</t>
  </si>
  <si>
    <t>Amount of NF ECA Used on Direct Care Expenses</t>
  </si>
  <si>
    <t>Amount of NF ECA Used on Fixed Expenses</t>
  </si>
  <si>
    <t>Amount of NF ECA Used on Routine Expenses</t>
  </si>
  <si>
    <t>Total Expenses (line 1 to line 3) *</t>
  </si>
  <si>
    <t>NF ECA Payment Received December 2023</t>
  </si>
  <si>
    <t>NF ECA Payments Used in Prior Period (enter as a negative amount)</t>
  </si>
  <si>
    <t>Variance: If negative, amount available for use through 12/31/24. If positive, no further action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</si>
</sst>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&quot;$&quot;#,##0.00"/>
    <numFmt numFmtId="165" formatCode="&quot;$&quot;#,##0"/>
    <numFmt numFmtId="166" formatCode="0.0000%"/>
    <numFmt numFmtId="167" formatCode="00000"/>
    <numFmt numFmtId="168" formatCode="0_);\(0\)"/>
  </numFmts>
  <fonts count="19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9" fontId="15" fillId="0" borderId="0" applyFont="0" applyFill="0" applyBorder="0" applyAlignment="0" applyProtection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1" fillId="0" borderId="0"/>
  </cellStyleXfs>
  <cellXfs count="40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fill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/>
    <xf numFmtId="4" fontId="0" fillId="0" borderId="0" xfId="0" applyNumberFormat="1"/>
    <xf numFmtId="3" fontId="0" fillId="0" borderId="0" xfId="0" applyNumberFormat="1" applyAlignment="1">
      <alignment horizontal="fill"/>
    </xf>
    <xf numFmtId="3" fontId="0" fillId="0" borderId="0" xfId="0" applyNumberFormat="1" applyAlignment="1">
      <alignment horizontal="center"/>
    </xf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quotePrefix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/>
    <xf numFmtId="0" fontId="4" fillId="0" borderId="4" xfId="0" applyFont="1" applyBorder="1"/>
    <xf numFmtId="0" fontId="4" fillId="0" borderId="0" xfId="0" quotePrefix="1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right"/>
    </xf>
    <xf numFmtId="0" fontId="8" fillId="0" borderId="4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/>
    <xf numFmtId="0" fontId="5" fillId="0" borderId="0" xfId="0" applyFont="1" applyAlignment="1">
      <alignment horizontal="center"/>
    </xf>
    <xf numFmtId="49" fontId="0" fillId="0" borderId="0" xfId="0" applyNumberFormat="1"/>
    <xf numFmtId="0" fontId="4" fillId="0" borderId="4" xfId="0" quotePrefix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2" applyFont="1"/>
    <xf numFmtId="49" fontId="5" fillId="0" borderId="0" xfId="2" applyNumberFormat="1" applyFont="1"/>
    <xf numFmtId="49" fontId="4" fillId="0" borderId="0" xfId="0" applyNumberFormat="1" applyFont="1" applyAlignment="1">
      <alignment horizontal="center"/>
    </xf>
    <xf numFmtId="49" fontId="5" fillId="0" borderId="0" xfId="2" applyNumberFormat="1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right"/>
    </xf>
    <xf numFmtId="0" fontId="5" fillId="0" borderId="0" xfId="4" applyFont="1"/>
    <xf numFmtId="0" fontId="5" fillId="0" borderId="0" xfId="4" applyFont="1" applyAlignment="1">
      <alignment horizontal="center"/>
    </xf>
    <xf numFmtId="0" fontId="4" fillId="0" borderId="0" xfId="4" applyFont="1" applyAlignment="1">
      <alignment horizontal="right"/>
    </xf>
    <xf numFmtId="0" fontId="5" fillId="0" borderId="0" xfId="4" applyFont="1" applyAlignment="1">
      <alignment horizontal="left"/>
    </xf>
    <xf numFmtId="0" fontId="4" fillId="0" borderId="0" xfId="4" applyFont="1" applyAlignment="1">
      <alignment horizontal="center"/>
    </xf>
    <xf numFmtId="0" fontId="4" fillId="0" borderId="0" xfId="4" applyFont="1"/>
    <xf numFmtId="0" fontId="4" fillId="0" borderId="4" xfId="4" applyFont="1" applyBorder="1" applyAlignment="1">
      <alignment horizontal="center"/>
    </xf>
    <xf numFmtId="0" fontId="12" fillId="0" borderId="4" xfId="4" applyFont="1" applyBorder="1" applyAlignment="1">
      <alignment horizontal="center"/>
    </xf>
    <xf numFmtId="0" fontId="5" fillId="2" borderId="0" xfId="4" applyFont="1" applyFill="1" applyAlignment="1">
      <alignment horizontal="center"/>
    </xf>
    <xf numFmtId="0" fontId="5" fillId="0" borderId="1" xfId="4" applyFont="1" applyBorder="1" applyAlignment="1">
      <alignment horizontal="fill"/>
    </xf>
    <xf numFmtId="0" fontId="5" fillId="0" borderId="1" xfId="4" applyFont="1" applyBorder="1"/>
    <xf numFmtId="49" fontId="5" fillId="0" borderId="0" xfId="0" applyNumberFormat="1" applyFont="1"/>
    <xf numFmtId="49" fontId="4" fillId="0" borderId="0" xfId="4" applyNumberFormat="1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2" applyFont="1" applyAlignment="1">
      <alignment horizontal="right"/>
    </xf>
    <xf numFmtId="0" fontId="12" fillId="0" borderId="0" xfId="2" applyFont="1" applyAlignment="1">
      <alignment horizontal="center"/>
    </xf>
    <xf numFmtId="0" fontId="4" fillId="0" borderId="0" xfId="2" applyFont="1"/>
    <xf numFmtId="0" fontId="12" fillId="0" borderId="4" xfId="0" applyFont="1" applyBorder="1" applyAlignment="1">
      <alignment horizontal="center"/>
    </xf>
    <xf numFmtId="0" fontId="13" fillId="0" borderId="0" xfId="0" quotePrefix="1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12" fillId="0" borderId="4" xfId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4" xfId="0" applyBorder="1"/>
    <xf numFmtId="4" fontId="5" fillId="0" borderId="0" xfId="0" applyNumberFormat="1" applyFont="1"/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" fontId="0" fillId="0" borderId="0" xfId="0" applyNumberForma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2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4" borderId="2" xfId="0" applyFill="1" applyBorder="1"/>
    <xf numFmtId="0" fontId="0" fillId="5" borderId="2" xfId="0" applyFill="1" applyBorder="1"/>
    <xf numFmtId="14" fontId="5" fillId="5" borderId="3" xfId="0" applyNumberFormat="1" applyFont="1" applyFill="1" applyBorder="1" applyAlignment="1">
      <alignment horizontal="center"/>
    </xf>
    <xf numFmtId="14" fontId="5" fillId="5" borderId="2" xfId="0" applyNumberFormat="1" applyFont="1" applyFill="1" applyBorder="1" applyAlignment="1">
      <alignment horizontal="center"/>
    </xf>
    <xf numFmtId="2" fontId="0" fillId="4" borderId="2" xfId="0" applyNumberFormat="1" applyFill="1" applyBorder="1"/>
    <xf numFmtId="3" fontId="0" fillId="4" borderId="2" xfId="0" applyNumberFormat="1" applyFill="1" applyBorder="1"/>
    <xf numFmtId="3" fontId="0" fillId="4" borderId="3" xfId="0" applyNumberFormat="1" applyFill="1" applyBorder="1"/>
    <xf numFmtId="10" fontId="0" fillId="4" borderId="2" xfId="0" applyNumberFormat="1" applyFill="1" applyBorder="1"/>
    <xf numFmtId="10" fontId="0" fillId="4" borderId="3" xfId="0" applyNumberFormat="1" applyFill="1" applyBorder="1"/>
    <xf numFmtId="7" fontId="0" fillId="4" borderId="3" xfId="0" applyNumberFormat="1" applyFill="1" applyBorder="1"/>
    <xf numFmtId="1" fontId="0" fillId="4" borderId="3" xfId="0" applyNumberFormat="1" applyFill="1" applyBorder="1"/>
    <xf numFmtId="3" fontId="0" fillId="4" borderId="2" xfId="0" applyNumberFormat="1" applyFill="1" applyBorder="1" applyAlignment="1">
      <alignment horizontal="right"/>
    </xf>
    <xf numFmtId="0" fontId="0" fillId="4" borderId="0" xfId="0" applyFill="1"/>
    <xf numFmtId="3" fontId="0" fillId="0" borderId="0" xfId="0" applyNumberFormat="1" applyAlignment="1">
      <alignment horizontal="right"/>
    </xf>
    <xf numFmtId="0" fontId="0" fillId="5" borderId="0" xfId="0" applyFill="1"/>
    <xf numFmtId="0" fontId="5" fillId="4" borderId="0" xfId="0" applyFont="1" applyFill="1"/>
    <xf numFmtId="3" fontId="0" fillId="4" borderId="5" xfId="0" applyNumberFormat="1" applyFill="1" applyBorder="1"/>
    <xf numFmtId="0" fontId="7" fillId="0" borderId="0" xfId="0" applyFont="1"/>
    <xf numFmtId="0" fontId="3" fillId="0" borderId="0" xfId="0" applyFont="1" applyAlignment="1">
      <alignment horizontal="center"/>
    </xf>
    <xf numFmtId="37" fontId="5" fillId="5" borderId="2" xfId="0" applyNumberFormat="1" applyFont="1" applyFill="1" applyBorder="1"/>
    <xf numFmtId="164" fontId="0" fillId="5" borderId="2" xfId="0" applyNumberFormat="1" applyFill="1" applyBorder="1"/>
    <xf numFmtId="7" fontId="0" fillId="5" borderId="2" xfId="0" applyNumberFormat="1" applyFill="1" applyBorder="1"/>
    <xf numFmtId="164" fontId="0" fillId="4" borderId="2" xfId="0" applyNumberFormat="1" applyFill="1" applyBorder="1"/>
    <xf numFmtId="164" fontId="0" fillId="4" borderId="5" xfId="0" applyNumberFormat="1" applyFill="1" applyBorder="1"/>
    <xf numFmtId="0" fontId="5" fillId="5" borderId="20" xfId="0" applyFont="1" applyFill="1" applyBorder="1" applyAlignment="1">
      <alignment horizontal="center"/>
    </xf>
    <xf numFmtId="164" fontId="0" fillId="4" borderId="3" xfId="0" applyNumberFormat="1" applyFill="1" applyBorder="1"/>
    <xf numFmtId="37" fontId="0" fillId="5" borderId="2" xfId="0" applyNumberFormat="1" applyFill="1" applyBorder="1"/>
    <xf numFmtId="37" fontId="0" fillId="4" borderId="8" xfId="0" applyNumberFormat="1" applyFill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4" borderId="2" xfId="0" applyNumberFormat="1" applyFill="1" applyBorder="1"/>
    <xf numFmtId="37" fontId="0" fillId="5" borderId="2" xfId="0" applyNumberFormat="1" applyFill="1" applyBorder="1" applyAlignment="1">
      <alignment horizontal="right"/>
    </xf>
    <xf numFmtId="37" fontId="0" fillId="4" borderId="2" xfId="0" applyNumberFormat="1" applyFill="1" applyBorder="1" applyAlignment="1">
      <alignment horizontal="right"/>
    </xf>
    <xf numFmtId="37" fontId="0" fillId="4" borderId="3" xfId="0" applyNumberFormat="1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7" fontId="0" fillId="4" borderId="2" xfId="0" applyNumberFormat="1" applyFill="1" applyBorder="1" applyAlignment="1">
      <alignment horizontal="right"/>
    </xf>
    <xf numFmtId="7" fontId="0" fillId="0" borderId="0" xfId="0" applyNumberFormat="1" applyAlignment="1">
      <alignment horizontal="right"/>
    </xf>
    <xf numFmtId="39" fontId="0" fillId="4" borderId="2" xfId="0" applyNumberFormat="1" applyFill="1" applyBorder="1" applyAlignment="1">
      <alignment horizontal="right"/>
    </xf>
    <xf numFmtId="39" fontId="0" fillId="0" borderId="0" xfId="0" applyNumberFormat="1" applyAlignment="1">
      <alignment horizontal="right"/>
    </xf>
    <xf numFmtId="5" fontId="0" fillId="5" borderId="2" xfId="0" applyNumberFormat="1" applyFill="1" applyBorder="1" applyAlignment="1">
      <alignment horizontal="right"/>
    </xf>
    <xf numFmtId="5" fontId="0" fillId="4" borderId="2" xfId="0" applyNumberFormat="1" applyFill="1" applyBorder="1" applyAlignment="1">
      <alignment horizontal="right"/>
    </xf>
    <xf numFmtId="5" fontId="0" fillId="0" borderId="0" xfId="0" applyNumberFormat="1" applyAlignment="1">
      <alignment horizontal="right"/>
    </xf>
    <xf numFmtId="5" fontId="0" fillId="4" borderId="3" xfId="0" applyNumberFormat="1" applyFill="1" applyBorder="1" applyAlignment="1">
      <alignment horizontal="right"/>
    </xf>
    <xf numFmtId="0" fontId="5" fillId="5" borderId="6" xfId="0" applyFont="1" applyFill="1" applyBorder="1" applyAlignment="1">
      <alignment horizontal="center"/>
    </xf>
    <xf numFmtId="37" fontId="5" fillId="5" borderId="2" xfId="0" quotePrefix="1" applyNumberFormat="1" applyFont="1" applyFill="1" applyBorder="1" applyAlignment="1">
      <alignment horizontal="right"/>
    </xf>
    <xf numFmtId="10" fontId="0" fillId="4" borderId="2" xfId="5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5" fillId="0" borderId="0" xfId="0" quotePrefix="1" applyFont="1" applyAlignment="1">
      <alignment horizontal="right"/>
    </xf>
    <xf numFmtId="0" fontId="4" fillId="0" borderId="4" xfId="0" applyFont="1" applyBorder="1" applyAlignment="1">
      <alignment horizontal="left"/>
    </xf>
    <xf numFmtId="0" fontId="0" fillId="4" borderId="0" xfId="0" applyFill="1" applyAlignment="1">
      <alignment horizontal="left"/>
    </xf>
    <xf numFmtId="0" fontId="6" fillId="0" borderId="0" xfId="0" applyFont="1" applyAlignment="1">
      <alignment horizontal="left"/>
    </xf>
    <xf numFmtId="0" fontId="5" fillId="4" borderId="0" xfId="0" applyFont="1" applyFill="1" applyAlignment="1">
      <alignment horizontal="left"/>
    </xf>
    <xf numFmtId="164" fontId="0" fillId="0" borderId="0" xfId="0" applyNumberFormat="1" applyAlignment="1">
      <alignment horizontal="right"/>
    </xf>
    <xf numFmtId="39" fontId="0" fillId="0" borderId="7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4" borderId="2" xfId="0" applyNumberFormat="1" applyFill="1" applyBorder="1" applyAlignment="1">
      <alignment horizontal="right"/>
    </xf>
    <xf numFmtId="5" fontId="0" fillId="4" borderId="8" xfId="0" applyNumberFormat="1" applyFill="1" applyBorder="1" applyAlignment="1">
      <alignment horizontal="right"/>
    </xf>
    <xf numFmtId="165" fontId="0" fillId="4" borderId="2" xfId="0" applyNumberFormat="1" applyFill="1" applyBorder="1" applyAlignment="1">
      <alignment horizontal="right"/>
    </xf>
    <xf numFmtId="166" fontId="0" fillId="4" borderId="2" xfId="5" applyNumberFormat="1" applyFont="1" applyFill="1" applyBorder="1" applyAlignment="1">
      <alignment horizontal="right"/>
    </xf>
    <xf numFmtId="0" fontId="5" fillId="5" borderId="2" xfId="0" applyFont="1" applyFill="1" applyBorder="1"/>
    <xf numFmtId="164" fontId="0" fillId="4" borderId="3" xfId="0" applyNumberFormat="1" applyFill="1" applyBorder="1" applyAlignment="1">
      <alignment horizontal="right"/>
    </xf>
    <xf numFmtId="164" fontId="0" fillId="5" borderId="3" xfId="0" applyNumberFormat="1" applyFill="1" applyBorder="1"/>
    <xf numFmtId="164" fontId="0" fillId="4" borderId="0" xfId="0" applyNumberFormat="1" applyFill="1"/>
    <xf numFmtId="14" fontId="5" fillId="0" borderId="0" xfId="0" applyNumberFormat="1" applyFont="1" applyAlignment="1">
      <alignment horizontal="left"/>
    </xf>
    <xf numFmtId="0" fontId="0" fillId="5" borderId="0" xfId="0" applyFill="1" applyAlignment="1">
      <alignment horizontal="left"/>
    </xf>
    <xf numFmtId="14" fontId="0" fillId="5" borderId="0" xfId="0" applyNumberFormat="1" applyFill="1"/>
    <xf numFmtId="37" fontId="0" fillId="0" borderId="0" xfId="0" applyNumberFormat="1"/>
    <xf numFmtId="2" fontId="0" fillId="0" borderId="0" xfId="0" applyNumberFormat="1"/>
    <xf numFmtId="2" fontId="0" fillId="4" borderId="2" xfId="0" applyNumberFormat="1" applyFill="1" applyBorder="1" applyAlignment="1">
      <alignment horizontal="right"/>
    </xf>
    <xf numFmtId="0" fontId="0" fillId="5" borderId="0" xfId="0" applyFill="1" applyAlignment="1">
      <alignment horizontal="right"/>
    </xf>
    <xf numFmtId="164" fontId="0" fillId="5" borderId="0" xfId="0" applyNumberFormat="1" applyFill="1" applyAlignment="1">
      <alignment horizontal="right"/>
    </xf>
    <xf numFmtId="0" fontId="5" fillId="0" borderId="24" xfId="0" applyFont="1" applyBorder="1"/>
    <xf numFmtId="0" fontId="0" fillId="0" borderId="24" xfId="0" applyBorder="1"/>
    <xf numFmtId="0" fontId="5" fillId="0" borderId="24" xfId="0" applyFont="1" applyBorder="1" applyAlignment="1">
      <alignment horizontal="center"/>
    </xf>
    <xf numFmtId="0" fontId="0" fillId="5" borderId="27" xfId="0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0" fillId="5" borderId="23" xfId="0" applyFill="1" applyBorder="1" applyAlignment="1">
      <alignment horizontal="left"/>
    </xf>
    <xf numFmtId="14" fontId="5" fillId="5" borderId="27" xfId="0" applyNumberFormat="1" applyFont="1" applyFill="1" applyBorder="1" applyAlignment="1">
      <alignment horizontal="center"/>
    </xf>
    <xf numFmtId="37" fontId="5" fillId="5" borderId="27" xfId="0" applyNumberFormat="1" applyFont="1" applyFill="1" applyBorder="1" applyAlignment="1">
      <alignment horizontal="right"/>
    </xf>
    <xf numFmtId="37" fontId="0" fillId="4" borderId="27" xfId="0" applyNumberFormat="1" applyFill="1" applyBorder="1"/>
    <xf numFmtId="14" fontId="5" fillId="5" borderId="22" xfId="0" applyNumberFormat="1" applyFont="1" applyFill="1" applyBorder="1" applyAlignment="1">
      <alignment horizontal="center"/>
    </xf>
    <xf numFmtId="37" fontId="5" fillId="5" borderId="22" xfId="0" applyNumberFormat="1" applyFont="1" applyFill="1" applyBorder="1" applyAlignment="1">
      <alignment horizontal="right"/>
    </xf>
    <xf numFmtId="37" fontId="0" fillId="4" borderId="22" xfId="0" applyNumberFormat="1" applyFill="1" applyBorder="1"/>
    <xf numFmtId="14" fontId="5" fillId="5" borderId="23" xfId="0" applyNumberFormat="1" applyFont="1" applyFill="1" applyBorder="1" applyAlignment="1">
      <alignment horizontal="center"/>
    </xf>
    <xf numFmtId="37" fontId="5" fillId="5" borderId="23" xfId="0" applyNumberFormat="1" applyFont="1" applyFill="1" applyBorder="1" applyAlignment="1">
      <alignment horizontal="right"/>
    </xf>
    <xf numFmtId="37" fontId="0" fillId="4" borderId="23" xfId="0" applyNumberFormat="1" applyFill="1" applyBorder="1"/>
    <xf numFmtId="37" fontId="0" fillId="5" borderId="21" xfId="0" applyNumberFormat="1" applyFill="1" applyBorder="1" applyAlignment="1">
      <alignment horizontal="right"/>
    </xf>
    <xf numFmtId="37" fontId="0" fillId="5" borderId="22" xfId="0" applyNumberFormat="1" applyFill="1" applyBorder="1" applyAlignment="1">
      <alignment horizontal="right"/>
    </xf>
    <xf numFmtId="37" fontId="0" fillId="5" borderId="23" xfId="0" applyNumberFormat="1" applyFill="1" applyBorder="1" applyAlignment="1">
      <alignment horizontal="right"/>
    </xf>
    <xf numFmtId="164" fontId="0" fillId="4" borderId="36" xfId="0" applyNumberFormat="1" applyFill="1" applyBorder="1"/>
    <xf numFmtId="37" fontId="0" fillId="4" borderId="36" xfId="0" applyNumberFormat="1" applyFill="1" applyBorder="1"/>
    <xf numFmtId="164" fontId="0" fillId="0" borderId="0" xfId="0" applyNumberFormat="1"/>
    <xf numFmtId="164" fontId="0" fillId="4" borderId="20" xfId="0" applyNumberFormat="1" applyFill="1" applyBorder="1"/>
    <xf numFmtId="0" fontId="0" fillId="0" borderId="36" xfId="0" applyBorder="1"/>
    <xf numFmtId="0" fontId="3" fillId="0" borderId="36" xfId="0" applyFont="1" applyBorder="1"/>
    <xf numFmtId="164" fontId="0" fillId="5" borderId="20" xfId="0" applyNumberFormat="1" applyFill="1" applyBorder="1"/>
    <xf numFmtId="164" fontId="0" fillId="4" borderId="20" xfId="0" applyNumberFormat="1" applyFill="1" applyBorder="1" applyAlignment="1">
      <alignment horizontal="right"/>
    </xf>
    <xf numFmtId="164" fontId="0" fillId="4" borderId="36" xfId="0" applyNumberFormat="1" applyFill="1" applyBorder="1" applyAlignment="1">
      <alignment horizontal="right"/>
    </xf>
    <xf numFmtId="164" fontId="0" fillId="4" borderId="4" xfId="0" applyNumberFormat="1" applyFill="1" applyBorder="1"/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4" xfId="0" applyFont="1" applyBorder="1" applyAlignment="1">
      <alignment horizontal="center" wrapText="1"/>
    </xf>
    <xf numFmtId="37" fontId="0" fillId="4" borderId="0" xfId="0" applyNumberFormat="1" applyFill="1"/>
    <xf numFmtId="0" fontId="3" fillId="0" borderId="4" xfId="0" applyFont="1" applyBorder="1"/>
    <xf numFmtId="37" fontId="0" fillId="5" borderId="20" xfId="0" applyNumberFormat="1" applyFill="1" applyBorder="1"/>
    <xf numFmtId="37" fontId="0" fillId="5" borderId="0" xfId="0" applyNumberFormat="1" applyFill="1"/>
    <xf numFmtId="37" fontId="0" fillId="4" borderId="8" xfId="0" applyNumberFormat="1" applyFill="1" applyBorder="1"/>
    <xf numFmtId="37" fontId="0" fillId="3" borderId="2" xfId="0" applyNumberFormat="1" applyFill="1" applyBorder="1" applyAlignment="1">
      <alignment horizontal="right"/>
    </xf>
    <xf numFmtId="1" fontId="0" fillId="4" borderId="2" xfId="0" applyNumberFormat="1" applyFill="1" applyBorder="1" applyAlignment="1">
      <alignment horizontal="right"/>
    </xf>
    <xf numFmtId="0" fontId="0" fillId="5" borderId="0" xfId="0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6" fontId="0" fillId="4" borderId="2" xfId="0" applyNumberFormat="1" applyFill="1" applyBorder="1" applyAlignment="1">
      <alignment horizontal="center"/>
    </xf>
    <xf numFmtId="7" fontId="0" fillId="4" borderId="2" xfId="0" applyNumberFormat="1" applyFill="1" applyBorder="1"/>
    <xf numFmtId="7" fontId="0" fillId="0" borderId="0" xfId="0" applyNumberFormat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0" xfId="0" applyBorder="1" applyAlignment="1">
      <alignment horizontal="left"/>
    </xf>
    <xf numFmtId="0" fontId="5" fillId="0" borderId="6" xfId="4" applyFont="1" applyBorder="1" applyAlignment="1">
      <alignment horizontal="right"/>
    </xf>
    <xf numFmtId="0" fontId="5" fillId="0" borderId="3" xfId="4" applyFont="1" applyBorder="1" applyAlignment="1">
      <alignment horizontal="right"/>
    </xf>
    <xf numFmtId="0" fontId="5" fillId="0" borderId="0" xfId="4" applyFont="1" applyAlignment="1">
      <alignment horizontal="right"/>
    </xf>
    <xf numFmtId="0" fontId="5" fillId="0" borderId="6" xfId="4" applyFont="1" applyBorder="1" applyAlignment="1">
      <alignment horizontal="left"/>
    </xf>
    <xf numFmtId="0" fontId="5" fillId="0" borderId="3" xfId="4" applyFont="1" applyBorder="1" applyAlignment="1">
      <alignment horizontal="left"/>
    </xf>
    <xf numFmtId="5" fontId="5" fillId="0" borderId="6" xfId="4" applyNumberFormat="1" applyFont="1" applyBorder="1" applyAlignment="1">
      <alignment horizontal="right"/>
    </xf>
    <xf numFmtId="5" fontId="5" fillId="0" borderId="3" xfId="4" applyNumberFormat="1" applyFont="1" applyBorder="1" applyAlignment="1">
      <alignment horizontal="right"/>
    </xf>
    <xf numFmtId="5" fontId="5" fillId="0" borderId="0" xfId="4" applyNumberFormat="1" applyFont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3" applyNumberFormat="1" applyFont="1" applyAlignment="1">
      <alignment horizontal="center"/>
    </xf>
    <xf numFmtId="49" fontId="3" fillId="0" borderId="0" xfId="4" applyNumberFormat="1" applyFont="1" applyAlignment="1">
      <alignment horizontal="center"/>
    </xf>
    <xf numFmtId="165" fontId="0" fillId="5" borderId="2" xfId="0" applyNumberFormat="1" applyFill="1" applyBorder="1" applyAlignment="1">
      <alignment horizontal="right"/>
    </xf>
    <xf numFmtId="165" fontId="0" fillId="4" borderId="8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5" fontId="0" fillId="0" borderId="6" xfId="0" applyNumberFormat="1" applyBorder="1" applyAlignment="1">
      <alignment horizontal="right"/>
    </xf>
    <xf numFmtId="5" fontId="0" fillId="0" borderId="3" xfId="0" applyNumberFormat="1" applyBorder="1" applyAlignment="1">
      <alignment horizontal="right"/>
    </xf>
    <xf numFmtId="5" fontId="0" fillId="0" borderId="20" xfId="0" applyNumberFormat="1" applyBorder="1" applyAlignment="1">
      <alignment horizontal="right"/>
    </xf>
    <xf numFmtId="5" fontId="0" fillId="4" borderId="5" xfId="0" applyNumberFormat="1" applyFill="1" applyBorder="1" applyAlignment="1">
      <alignment horizontal="right"/>
    </xf>
    <xf numFmtId="37" fontId="0" fillId="4" borderId="5" xfId="0" applyNumberFormat="1" applyFill="1" applyBorder="1" applyAlignment="1">
      <alignment horizontal="right"/>
    </xf>
    <xf numFmtId="10" fontId="0" fillId="4" borderId="20" xfId="5" applyNumberFormat="1" applyFont="1" applyFill="1" applyBorder="1" applyAlignment="1">
      <alignment horizontal="right"/>
    </xf>
    <xf numFmtId="37" fontId="0" fillId="4" borderId="20" xfId="0" applyNumberFormat="1" applyFill="1" applyBorder="1"/>
    <xf numFmtId="5" fontId="11" fillId="4" borderId="3" xfId="2" applyNumberFormat="1" applyFont="1" applyFill="1" applyBorder="1"/>
    <xf numFmtId="37" fontId="11" fillId="4" borderId="2" xfId="2" applyNumberFormat="1" applyFont="1" applyFill="1" applyBorder="1"/>
    <xf numFmtId="37" fontId="11" fillId="4" borderId="0" xfId="2" applyNumberFormat="1" applyFont="1" applyFill="1"/>
    <xf numFmtId="37" fontId="11" fillId="4" borderId="16" xfId="2" applyNumberFormat="1" applyFont="1" applyFill="1" applyBorder="1"/>
    <xf numFmtId="14" fontId="5" fillId="0" borderId="0" xfId="2" applyNumberFormat="1" applyFont="1"/>
    <xf numFmtId="7" fontId="11" fillId="4" borderId="3" xfId="2" applyNumberFormat="1" applyFont="1" applyFill="1" applyBorder="1"/>
    <xf numFmtId="7" fontId="11" fillId="4" borderId="16" xfId="2" applyNumberFormat="1" applyFont="1" applyFill="1" applyBorder="1"/>
    <xf numFmtId="165" fontId="11" fillId="4" borderId="6" xfId="1" applyNumberFormat="1" applyFont="1" applyFill="1" applyBorder="1" applyAlignment="1">
      <alignment horizontal="right"/>
    </xf>
    <xf numFmtId="164" fontId="11" fillId="4" borderId="3" xfId="2" applyNumberFormat="1" applyFont="1" applyFill="1" applyBorder="1"/>
    <xf numFmtId="0" fontId="0" fillId="5" borderId="2" xfId="0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37" fontId="0" fillId="5" borderId="3" xfId="0" applyNumberFormat="1" applyFill="1" applyBorder="1"/>
    <xf numFmtId="37" fontId="0" fillId="5" borderId="34" xfId="0" applyNumberFormat="1" applyFill="1" applyBorder="1"/>
    <xf numFmtId="39" fontId="0" fillId="5" borderId="3" xfId="0" applyNumberFormat="1" applyFill="1" applyBorder="1"/>
    <xf numFmtId="37" fontId="0" fillId="4" borderId="3" xfId="0" applyNumberFormat="1" applyFill="1" applyBorder="1"/>
    <xf numFmtId="37" fontId="5" fillId="0" borderId="0" xfId="0" applyNumberFormat="1" applyFont="1"/>
    <xf numFmtId="37" fontId="0" fillId="5" borderId="5" xfId="0" applyNumberFormat="1" applyFill="1" applyBorder="1"/>
    <xf numFmtId="37" fontId="0" fillId="4" borderId="34" xfId="0" applyNumberFormat="1" applyFill="1" applyBorder="1"/>
    <xf numFmtId="0" fontId="5" fillId="4" borderId="2" xfId="0" applyFont="1" applyFill="1" applyBorder="1"/>
    <xf numFmtId="37" fontId="5" fillId="4" borderId="5" xfId="0" applyNumberFormat="1" applyFont="1" applyFill="1" applyBorder="1"/>
    <xf numFmtId="37" fontId="5" fillId="4" borderId="2" xfId="0" applyNumberFormat="1" applyFont="1" applyFill="1" applyBorder="1"/>
    <xf numFmtId="7" fontId="5" fillId="5" borderId="2" xfId="0" applyNumberFormat="1" applyFont="1" applyFill="1" applyBorder="1"/>
    <xf numFmtId="7" fontId="5" fillId="4" borderId="2" xfId="0" applyNumberFormat="1" applyFont="1" applyFill="1" applyBorder="1"/>
    <xf numFmtId="7" fontId="5" fillId="4" borderId="5" xfId="0" applyNumberFormat="1" applyFont="1" applyFill="1" applyBorder="1"/>
    <xf numFmtId="37" fontId="5" fillId="4" borderId="8" xfId="0" applyNumberFormat="1" applyFont="1" applyFill="1" applyBorder="1"/>
    <xf numFmtId="7" fontId="0" fillId="5" borderId="0" xfId="0" applyNumberFormat="1" applyFill="1" applyAlignment="1">
      <alignment horizontal="right"/>
    </xf>
    <xf numFmtId="0" fontId="0" fillId="5" borderId="6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4" fontId="5" fillId="4" borderId="3" xfId="0" applyNumberFormat="1" applyFont="1" applyFill="1" applyBorder="1" applyAlignment="1">
      <alignment horizontal="center"/>
    </xf>
    <xf numFmtId="14" fontId="10" fillId="4" borderId="3" xfId="0" applyNumberFormat="1" applyFont="1" applyFill="1" applyBorder="1" applyAlignment="1">
      <alignment horizontal="center"/>
    </xf>
    <xf numFmtId="164" fontId="0" fillId="4" borderId="34" xfId="0" applyNumberFormat="1" applyFill="1" applyBorder="1"/>
    <xf numFmtId="167" fontId="0" fillId="5" borderId="0" xfId="0" applyNumberFormat="1" applyFill="1" applyAlignment="1">
      <alignment horizontal="right"/>
    </xf>
    <xf numFmtId="0" fontId="5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7" fontId="3" fillId="4" borderId="36" xfId="0" applyNumberFormat="1" applyFont="1" applyFill="1" applyBorder="1"/>
    <xf numFmtId="37" fontId="5" fillId="5" borderId="37" xfId="0" applyNumberFormat="1" applyFont="1" applyFill="1" applyBorder="1" applyAlignment="1">
      <alignment horizontal="right"/>
    </xf>
    <xf numFmtId="0" fontId="5" fillId="0" borderId="0" xfId="6" applyAlignment="1">
      <alignment horizontal="left"/>
    </xf>
    <xf numFmtId="0" fontId="5" fillId="0" borderId="0" xfId="6"/>
    <xf numFmtId="0" fontId="3" fillId="0" borderId="0" xfId="6" applyFont="1" applyAlignment="1">
      <alignment horizontal="right"/>
    </xf>
    <xf numFmtId="0" fontId="3" fillId="0" borderId="0" xfId="6" applyFont="1" applyAlignment="1">
      <alignment horizontal="center"/>
    </xf>
    <xf numFmtId="0" fontId="3" fillId="0" borderId="0" xfId="6" quotePrefix="1" applyFont="1" applyAlignment="1">
      <alignment horizontal="center"/>
    </xf>
    <xf numFmtId="0" fontId="3" fillId="0" borderId="4" xfId="6" applyFont="1" applyBorder="1" applyAlignment="1">
      <alignment horizontal="center"/>
    </xf>
    <xf numFmtId="0" fontId="8" fillId="0" borderId="4" xfId="6" applyFont="1" applyBorder="1" applyAlignment="1">
      <alignment horizontal="center"/>
    </xf>
    <xf numFmtId="0" fontId="9" fillId="0" borderId="0" xfId="6" applyFont="1"/>
    <xf numFmtId="0" fontId="3" fillId="0" borderId="0" xfId="6" applyFont="1"/>
    <xf numFmtId="0" fontId="5" fillId="4" borderId="2" xfId="6" applyFill="1" applyBorder="1"/>
    <xf numFmtId="0" fontId="5" fillId="0" borderId="0" xfId="6" applyAlignment="1">
      <alignment horizontal="right"/>
    </xf>
    <xf numFmtId="0" fontId="5" fillId="0" borderId="0" xfId="6" quotePrefix="1" applyAlignment="1">
      <alignment horizontal="right"/>
    </xf>
    <xf numFmtId="37" fontId="5" fillId="4" borderId="5" xfId="6" applyNumberFormat="1" applyFill="1" applyBorder="1"/>
    <xf numFmtId="7" fontId="5" fillId="4" borderId="2" xfId="6" applyNumberFormat="1" applyFill="1" applyBorder="1"/>
    <xf numFmtId="7" fontId="5" fillId="5" borderId="2" xfId="6" applyNumberFormat="1" applyFill="1" applyBorder="1"/>
    <xf numFmtId="7" fontId="5" fillId="4" borderId="5" xfId="6" applyNumberFormat="1" applyFill="1" applyBorder="1"/>
    <xf numFmtId="37" fontId="5" fillId="5" borderId="2" xfId="6" applyNumberFormat="1" applyFill="1" applyBorder="1"/>
    <xf numFmtId="37" fontId="5" fillId="4" borderId="2" xfId="6" applyNumberFormat="1" applyFill="1" applyBorder="1"/>
    <xf numFmtId="5" fontId="5" fillId="4" borderId="2" xfId="6" applyNumberFormat="1" applyFill="1" applyBorder="1"/>
    <xf numFmtId="7" fontId="5" fillId="4" borderId="36" xfId="6" applyNumberFormat="1" applyFill="1" applyBorder="1"/>
    <xf numFmtId="37" fontId="5" fillId="5" borderId="38" xfId="0" applyNumberFormat="1" applyFont="1" applyFill="1" applyBorder="1" applyAlignment="1">
      <alignment horizontal="right"/>
    </xf>
    <xf numFmtId="0" fontId="3" fillId="0" borderId="4" xfId="0" quotePrefix="1" applyFont="1" applyBorder="1" applyAlignment="1">
      <alignment horizontal="center"/>
    </xf>
    <xf numFmtId="0" fontId="3" fillId="0" borderId="0" xfId="2" applyFont="1" applyAlignment="1">
      <alignment horizontal="right"/>
    </xf>
    <xf numFmtId="3" fontId="0" fillId="4" borderId="4" xfId="0" applyNumberFormat="1" applyFill="1" applyBorder="1" applyAlignment="1">
      <alignment horizontal="right"/>
    </xf>
    <xf numFmtId="49" fontId="0" fillId="0" borderId="0" xfId="0" applyNumberFormat="1" applyAlignment="1">
      <alignment horizontal="right"/>
    </xf>
    <xf numFmtId="49" fontId="4" fillId="0" borderId="0" xfId="3" applyNumberFormat="1" applyFont="1" applyAlignment="1">
      <alignment horizontal="right"/>
    </xf>
    <xf numFmtId="37" fontId="0" fillId="4" borderId="20" xfId="0" applyNumberFormat="1" applyFill="1" applyBorder="1" applyAlignment="1">
      <alignment horizontal="right"/>
    </xf>
    <xf numFmtId="165" fontId="11" fillId="4" borderId="2" xfId="1" applyNumberFormat="1" applyFont="1" applyFill="1" applyBorder="1" applyAlignment="1">
      <alignment horizontal="right"/>
    </xf>
    <xf numFmtId="14" fontId="0" fillId="0" borderId="0" xfId="0" applyNumberFormat="1"/>
    <xf numFmtId="7" fontId="0" fillId="4" borderId="20" xfId="0" applyNumberFormat="1" applyFill="1" applyBorder="1"/>
    <xf numFmtId="49" fontId="5" fillId="0" borderId="0" xfId="0" applyNumberFormat="1" applyFont="1" applyAlignment="1">
      <alignment horizontal="center"/>
    </xf>
    <xf numFmtId="0" fontId="17" fillId="0" borderId="6" xfId="0" applyFont="1" applyBorder="1" applyAlignment="1">
      <alignment horizontal="left"/>
    </xf>
    <xf numFmtId="164" fontId="0" fillId="5" borderId="0" xfId="0" applyNumberFormat="1" applyFill="1"/>
    <xf numFmtId="7" fontId="5" fillId="0" borderId="0" xfId="0" applyNumberFormat="1" applyFont="1"/>
    <xf numFmtId="7" fontId="5" fillId="5" borderId="20" xfId="0" applyNumberFormat="1" applyFont="1" applyFill="1" applyBorder="1"/>
    <xf numFmtId="37" fontId="5" fillId="0" borderId="0" xfId="6" applyNumberFormat="1"/>
    <xf numFmtId="7" fontId="5" fillId="0" borderId="0" xfId="6" applyNumberFormat="1"/>
    <xf numFmtId="7" fontId="5" fillId="5" borderId="20" xfId="6" applyNumberFormat="1" applyFill="1" applyBorder="1"/>
    <xf numFmtId="3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14" fontId="5" fillId="4" borderId="20" xfId="0" applyNumberFormat="1" applyFont="1" applyFill="1" applyBorder="1" applyAlignment="1">
      <alignment horizontal="center"/>
    </xf>
    <xf numFmtId="164" fontId="0" fillId="4" borderId="8" xfId="0" applyNumberFormat="1" applyFill="1" applyBorder="1"/>
    <xf numFmtId="0" fontId="3" fillId="0" borderId="0" xfId="7" applyFont="1"/>
    <xf numFmtId="0" fontId="3" fillId="0" borderId="0" xfId="6" applyFont="1" applyAlignment="1">
      <alignment horizontal="left"/>
    </xf>
    <xf numFmtId="0" fontId="5" fillId="0" borderId="0" xfId="6" applyAlignment="1">
      <alignment horizontal="fill"/>
    </xf>
    <xf numFmtId="0" fontId="3" fillId="0" borderId="4" xfId="6" applyFont="1" applyBorder="1" applyAlignment="1">
      <alignment horizontal="left"/>
    </xf>
    <xf numFmtId="0" fontId="5" fillId="0" borderId="0" xfId="6" quotePrefix="1"/>
    <xf numFmtId="5" fontId="11" fillId="5" borderId="6" xfId="6" applyNumberFormat="1" applyFont="1" applyFill="1" applyBorder="1"/>
    <xf numFmtId="3" fontId="5" fillId="0" borderId="0" xfId="6" applyNumberFormat="1" applyAlignment="1">
      <alignment horizontal="right"/>
    </xf>
    <xf numFmtId="5" fontId="11" fillId="5" borderId="2" xfId="6" applyNumberFormat="1" applyFont="1" applyFill="1" applyBorder="1"/>
    <xf numFmtId="0" fontId="3" fillId="0" borderId="4" xfId="6" applyFont="1" applyBorder="1" applyAlignment="1">
      <alignment horizontal="center" wrapText="1"/>
    </xf>
    <xf numFmtId="0" fontId="3" fillId="0" borderId="0" xfId="6" applyFont="1" applyAlignment="1">
      <alignment horizontal="center" wrapText="1"/>
    </xf>
    <xf numFmtId="10" fontId="18" fillId="4" borderId="2" xfId="8" applyNumberFormat="1" applyFont="1" applyFill="1" applyBorder="1" applyAlignment="1">
      <alignment horizontal="right"/>
    </xf>
    <xf numFmtId="5" fontId="18" fillId="4" borderId="2" xfId="9" applyNumberFormat="1" applyFont="1" applyFill="1" applyBorder="1" applyAlignment="1">
      <alignment horizontal="right"/>
    </xf>
    <xf numFmtId="10" fontId="5" fillId="0" borderId="0" xfId="8" applyNumberFormat="1" applyFont="1"/>
    <xf numFmtId="5" fontId="5" fillId="0" borderId="0" xfId="6" applyNumberFormat="1"/>
    <xf numFmtId="49" fontId="11" fillId="0" borderId="0" xfId="6" applyNumberFormat="1" applyFont="1"/>
    <xf numFmtId="5" fontId="18" fillId="4" borderId="20" xfId="9" applyNumberFormat="1" applyFont="1" applyFill="1" applyBorder="1" applyAlignment="1">
      <alignment horizontal="right"/>
    </xf>
    <xf numFmtId="10" fontId="11" fillId="0" borderId="0" xfId="6" applyNumberFormat="1" applyFont="1"/>
    <xf numFmtId="5" fontId="5" fillId="0" borderId="20" xfId="6" applyNumberFormat="1" applyBorder="1"/>
    <xf numFmtId="0" fontId="5" fillId="0" borderId="20" xfId="6" applyBorder="1"/>
    <xf numFmtId="5" fontId="18" fillId="0" borderId="0" xfId="9" applyNumberFormat="1" applyFont="1" applyAlignment="1">
      <alignment horizontal="right"/>
    </xf>
    <xf numFmtId="0" fontId="5" fillId="0" borderId="0" xfId="6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10"/>
    <xf numFmtId="168" fontId="11" fillId="5" borderId="20" xfId="6" applyNumberFormat="1" applyFont="1" applyFill="1" applyBorder="1"/>
    <xf numFmtId="168" fontId="11" fillId="5" borderId="2" xfId="6" applyNumberFormat="1" applyFont="1" applyFill="1" applyBorder="1"/>
    <xf numFmtId="49" fontId="11" fillId="5" borderId="0" xfId="6" applyNumberFormat="1" applyFont="1" applyFill="1"/>
    <xf numFmtId="168" fontId="11" fillId="5" borderId="0" xfId="6" applyNumberFormat="1" applyFont="1" applyFill="1"/>
    <xf numFmtId="5" fontId="11" fillId="5" borderId="0" xfId="6" applyNumberFormat="1" applyFont="1" applyFill="1"/>
    <xf numFmtId="168" fontId="11" fillId="0" borderId="0" xfId="6" applyNumberFormat="1" applyFont="1"/>
    <xf numFmtId="5" fontId="11" fillId="0" borderId="0" xfId="6" applyNumberFormat="1" applyFont="1"/>
    <xf numFmtId="49" fontId="3" fillId="0" borderId="4" xfId="6" applyNumberFormat="1" applyFont="1" applyBorder="1" applyAlignment="1">
      <alignment horizontal="center"/>
    </xf>
    <xf numFmtId="3" fontId="5" fillId="4" borderId="2" xfId="6" applyNumberFormat="1" applyFill="1" applyBorder="1"/>
    <xf numFmtId="3" fontId="5" fillId="0" borderId="0" xfId="6" applyNumberFormat="1"/>
    <xf numFmtId="3" fontId="5" fillId="4" borderId="20" xfId="6" applyNumberFormat="1" applyFill="1" applyBorder="1"/>
    <xf numFmtId="10" fontId="5" fillId="4" borderId="2" xfId="6" applyNumberFormat="1" applyFill="1" applyBorder="1"/>
    <xf numFmtId="10" fontId="5" fillId="4" borderId="20" xfId="6" applyNumberFormat="1" applyFill="1" applyBorder="1"/>
    <xf numFmtId="7" fontId="5" fillId="4" borderId="20" xfId="6" applyNumberFormat="1" applyFill="1" applyBorder="1"/>
    <xf numFmtId="1" fontId="5" fillId="4" borderId="20" xfId="6" applyNumberFormat="1" applyFill="1" applyBorder="1"/>
    <xf numFmtId="7" fontId="5" fillId="4" borderId="8" xfId="0" applyNumberFormat="1" applyFont="1" applyFill="1" applyBorder="1"/>
    <xf numFmtId="7" fontId="5" fillId="2" borderId="0" xfId="0" applyNumberFormat="1" applyFont="1" applyFill="1"/>
    <xf numFmtId="0" fontId="5" fillId="0" borderId="0" xfId="2" applyFont="1" applyAlignment="1">
      <alignment horizontal="right"/>
    </xf>
    <xf numFmtId="7" fontId="11" fillId="4" borderId="20" xfId="2" applyNumberFormat="1" applyFont="1" applyFill="1" applyBorder="1"/>
    <xf numFmtId="7" fontId="11" fillId="4" borderId="2" xfId="2" applyNumberFormat="1" applyFont="1" applyFill="1" applyBorder="1"/>
    <xf numFmtId="10" fontId="18" fillId="0" borderId="0" xfId="8" applyNumberFormat="1" applyFont="1" applyFill="1" applyBorder="1" applyAlignment="1">
      <alignment horizontal="left"/>
    </xf>
    <xf numFmtId="0" fontId="5" fillId="0" borderId="0" xfId="6" applyAlignment="1">
      <alignment horizontal="left" wrapText="1"/>
    </xf>
    <xf numFmtId="0" fontId="5" fillId="0" borderId="0" xfId="11"/>
    <xf numFmtId="0" fontId="5" fillId="0" borderId="0" xfId="11" quotePrefix="1"/>
    <xf numFmtId="5" fontId="11" fillId="5" borderId="2" xfId="11" applyNumberFormat="1" applyFont="1" applyFill="1" applyBorder="1"/>
    <xf numFmtId="3" fontId="5" fillId="0" borderId="0" xfId="11" applyNumberFormat="1" applyAlignment="1">
      <alignment horizontal="right"/>
    </xf>
    <xf numFmtId="5" fontId="18" fillId="4" borderId="2" xfId="12" applyNumberFormat="1" applyFont="1" applyFill="1" applyBorder="1" applyAlignment="1">
      <alignment horizontal="right"/>
    </xf>
    <xf numFmtId="5" fontId="5" fillId="0" borderId="0" xfId="11" applyNumberFormat="1"/>
    <xf numFmtId="0" fontId="5" fillId="0" borderId="0" xfId="11" applyAlignment="1">
      <alignment horizontal="left"/>
    </xf>
    <xf numFmtId="49" fontId="11" fillId="0" borderId="0" xfId="11" applyNumberFormat="1" applyFont="1"/>
    <xf numFmtId="168" fontId="11" fillId="0" borderId="0" xfId="11" applyNumberFormat="1" applyFont="1"/>
    <xf numFmtId="5" fontId="5" fillId="4" borderId="2" xfId="0" applyNumberFormat="1" applyFont="1" applyFill="1" applyBorder="1"/>
    <xf numFmtId="5" fontId="11" fillId="5" borderId="20" xfId="11" applyNumberFormat="1" applyFont="1" applyFill="1" applyBorder="1"/>
    <xf numFmtId="49" fontId="11" fillId="0" borderId="10" xfId="11" applyNumberFormat="1" applyFont="1" applyBorder="1"/>
    <xf numFmtId="168" fontId="11" fillId="5" borderId="6" xfId="6" applyNumberFormat="1" applyFont="1" applyFill="1" applyBorder="1"/>
    <xf numFmtId="0" fontId="0" fillId="5" borderId="22" xfId="0" applyFill="1" applyBorder="1" applyAlignment="1">
      <alignment horizontal="left"/>
    </xf>
    <xf numFmtId="0" fontId="0" fillId="5" borderId="23" xfId="0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5" borderId="27" xfId="0" applyFill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5" borderId="0" xfId="0" applyFont="1" applyFill="1" applyAlignment="1">
      <alignment horizontal="left"/>
    </xf>
    <xf numFmtId="0" fontId="0" fillId="5" borderId="28" xfId="0" applyFill="1" applyBorder="1" applyAlignment="1">
      <alignment horizontal="left" vertical="top"/>
    </xf>
    <xf numFmtId="0" fontId="0" fillId="5" borderId="34" xfId="0" applyFill="1" applyBorder="1" applyAlignment="1">
      <alignment horizontal="left" vertical="top"/>
    </xf>
    <xf numFmtId="0" fontId="0" fillId="5" borderId="35" xfId="0" applyFill="1" applyBorder="1" applyAlignment="1">
      <alignment horizontal="left" vertical="top"/>
    </xf>
    <xf numFmtId="0" fontId="0" fillId="5" borderId="30" xfId="0" applyFill="1" applyBorder="1" applyAlignment="1">
      <alignment horizontal="left" vertical="top"/>
    </xf>
    <xf numFmtId="0" fontId="0" fillId="5" borderId="0" xfId="0" applyFill="1" applyAlignment="1">
      <alignment horizontal="left" vertical="top"/>
    </xf>
    <xf numFmtId="0" fontId="0" fillId="5" borderId="31" xfId="0" applyFill="1" applyBorder="1" applyAlignment="1">
      <alignment horizontal="left" vertical="top"/>
    </xf>
    <xf numFmtId="0" fontId="0" fillId="5" borderId="32" xfId="0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0" fillId="5" borderId="33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5" borderId="29" xfId="0" applyFill="1" applyBorder="1" applyAlignment="1">
      <alignment horizontal="left" vertical="top"/>
    </xf>
    <xf numFmtId="0" fontId="5" fillId="0" borderId="2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3" fillId="0" borderId="0" xfId="6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" fillId="6" borderId="24" xfId="0" applyFont="1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7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4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49" fontId="12" fillId="0" borderId="0" xfId="2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3" fillId="0" borderId="0" xfId="6" applyNumberFormat="1" applyFont="1" applyAlignment="1">
      <alignment horizontal="center"/>
    </xf>
  </cellXfs>
  <cellStyles count="13">
    <cellStyle name="Normal" xfId="0" builtinId="0"/>
    <cellStyle name="Normal 2" xfId="6" xr:uid="{00000000-0005-0000-0000-000002000000}"/>
    <cellStyle name="Normal 2 3" xfId="11" xr:uid="{925722C5-255E-4D77-9C24-979F62A1BE4E}"/>
    <cellStyle name="Normal 3" xfId="9" xr:uid="{06EA82F0-ECDB-44D4-BE0C-33734D8491BC}"/>
    <cellStyle name="Normal 3 2" xfId="12" xr:uid="{D1FF86F9-A6CF-4B5A-9D85-208F1C6E6415}"/>
    <cellStyle name="Normal_rcf PNMI app c CM cst rpt after 7-31-08" xfId="1" xr:uid="{00000000-0005-0000-0000-000003000000}"/>
    <cellStyle name="Normal_sch a" xfId="2" xr:uid="{00000000-0005-0000-0000-000004000000}"/>
    <cellStyle name="Normal_sch e" xfId="3" xr:uid="{00000000-0005-0000-0000-000005000000}"/>
    <cellStyle name="Normal_sch e 2" xfId="10" xr:uid="{8790AA80-08F5-4ED0-B886-4EF4458D5E79}"/>
    <cellStyle name="Normal_sch g" xfId="4" xr:uid="{00000000-0005-0000-0000-000006000000}"/>
    <cellStyle name="Normal_sch k" xfId="7" xr:uid="{21CA0970-25B3-40B8-8B64-46DF795A5396}"/>
    <cellStyle name="Percent" xfId="5" builtinId="5"/>
    <cellStyle name="Percent 2" xfId="8" xr:uid="{65AE829A-E100-4CD9-B9CB-8CADAD1E4D00}"/>
  </cellStyles>
  <dxfs count="6">
    <dxf>
      <border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1</xdr:row>
      <xdr:rowOff>0</xdr:rowOff>
    </xdr:from>
    <xdr:to>
      <xdr:col>1</xdr:col>
      <xdr:colOff>1117599</xdr:colOff>
      <xdr:row>12</xdr:row>
      <xdr:rowOff>17048</xdr:rowOff>
    </xdr:to>
    <xdr:pic>
      <xdr:nvPicPr>
        <xdr:cNvPr id="3" name="Picture 2" descr="http://inet.state.me.us/dhhs/forms/letterhead/documents/Letterhead-082418/DHHS-Logo_6x6_300dpi.jpg">
          <a:extLst>
            <a:ext uri="{FF2B5EF4-FFF2-40B4-BE49-F238E27FC236}">
              <a16:creationId xmlns:a16="http://schemas.microsoft.com/office/drawing/2014/main" id="{6EBCF654-BFEC-4EAD-B369-AD1A70B8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381000"/>
          <a:ext cx="2425699" cy="2417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sha%20White/3%20Projects/Cost%20Report%20Templates/2020/NF_SL%20C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Info"/>
      <sheetName val="Attestation"/>
      <sheetName val="BedProration"/>
      <sheetName val="ErrorReport"/>
      <sheetName val="sch a"/>
      <sheetName val="sch b"/>
      <sheetName val="sch c"/>
      <sheetName val="sch e"/>
      <sheetName val="sch f"/>
      <sheetName val="sch g"/>
      <sheetName val="sch h"/>
      <sheetName val="sch i"/>
      <sheetName val="sch j"/>
      <sheetName val="sch k"/>
      <sheetName val="sch l"/>
      <sheetName val="sch m"/>
      <sheetName val="sch n"/>
      <sheetName val="sch p"/>
      <sheetName val="sch r"/>
      <sheetName val="sch s"/>
      <sheetName val="sch t"/>
      <sheetName val="sch u"/>
      <sheetName val="sch ff"/>
    </sheetNames>
    <sheetDataSet>
      <sheetData sheetId="0">
        <row r="16">
          <cell r="B16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1"/>
  <sheetViews>
    <sheetView showGridLines="0" tabSelected="1" zoomScaleNormal="100" workbookViewId="0">
      <selection activeCell="B5" sqref="B5:C5"/>
    </sheetView>
  </sheetViews>
  <sheetFormatPr defaultRowHeight="15" x14ac:dyDescent="0.2"/>
  <cols>
    <col min="1" max="1" width="21.21875" customWidth="1"/>
    <col min="2" max="2" width="19.33203125" customWidth="1"/>
    <col min="3" max="3" width="15.6640625" customWidth="1"/>
    <col min="4" max="5" width="14.77734375" customWidth="1"/>
    <col min="6" max="6" width="13.44140625" customWidth="1"/>
  </cols>
  <sheetData>
    <row r="1" spans="1:5" ht="15.75" x14ac:dyDescent="0.25">
      <c r="A1" s="273" t="s">
        <v>737</v>
      </c>
    </row>
    <row r="2" spans="1:5" ht="15.75" x14ac:dyDescent="0.25">
      <c r="A2" s="273" t="s">
        <v>738</v>
      </c>
    </row>
    <row r="3" spans="1:5" ht="15.75" x14ac:dyDescent="0.25">
      <c r="A3" s="273"/>
    </row>
    <row r="4" spans="1:5" ht="15.75" x14ac:dyDescent="0.25">
      <c r="A4" s="84" t="s">
        <v>545</v>
      </c>
    </row>
    <row r="5" spans="1:5" x14ac:dyDescent="0.2">
      <c r="A5" t="s">
        <v>537</v>
      </c>
      <c r="B5" s="370"/>
      <c r="C5" s="367"/>
    </row>
    <row r="6" spans="1:5" x14ac:dyDescent="0.2">
      <c r="A6" t="s">
        <v>431</v>
      </c>
      <c r="B6" s="367"/>
      <c r="C6" s="367"/>
    </row>
    <row r="7" spans="1:5" x14ac:dyDescent="0.2">
      <c r="A7" s="21" t="s">
        <v>549</v>
      </c>
      <c r="B7" s="154"/>
    </row>
    <row r="8" spans="1:5" x14ac:dyDescent="0.2">
      <c r="A8" s="21" t="s">
        <v>550</v>
      </c>
      <c r="B8" s="154"/>
      <c r="C8" s="4"/>
      <c r="D8" s="4"/>
      <c r="E8" s="4"/>
    </row>
    <row r="9" spans="1:5" x14ac:dyDescent="0.2">
      <c r="A9" s="21" t="s">
        <v>548</v>
      </c>
      <c r="B9" s="260"/>
      <c r="C9" s="4"/>
      <c r="D9" s="4"/>
      <c r="E9" s="4"/>
    </row>
    <row r="10" spans="1:5" x14ac:dyDescent="0.2">
      <c r="A10" t="s">
        <v>540</v>
      </c>
      <c r="B10" s="154"/>
    </row>
    <row r="11" spans="1:5" x14ac:dyDescent="0.2">
      <c r="A11" t="s">
        <v>541</v>
      </c>
      <c r="B11" s="154"/>
    </row>
    <row r="12" spans="1:5" x14ac:dyDescent="0.2">
      <c r="A12" t="s">
        <v>542</v>
      </c>
      <c r="B12" s="149"/>
    </row>
    <row r="14" spans="1:5" x14ac:dyDescent="0.2">
      <c r="A14" s="21" t="s">
        <v>567</v>
      </c>
      <c r="B14" s="154"/>
    </row>
    <row r="15" spans="1:5" x14ac:dyDescent="0.2">
      <c r="A15" t="s">
        <v>538</v>
      </c>
      <c r="B15" s="150"/>
    </row>
    <row r="16" spans="1:5" x14ac:dyDescent="0.2">
      <c r="A16" t="s">
        <v>539</v>
      </c>
      <c r="B16" s="150"/>
    </row>
    <row r="17" spans="1:8" x14ac:dyDescent="0.2">
      <c r="B17" s="293"/>
    </row>
    <row r="18" spans="1:8" x14ac:dyDescent="0.2">
      <c r="A18" t="s">
        <v>739</v>
      </c>
      <c r="B18" s="100"/>
    </row>
    <row r="20" spans="1:8" x14ac:dyDescent="0.2">
      <c r="A20" s="18" t="s">
        <v>543</v>
      </c>
      <c r="B20" s="18"/>
      <c r="C20" s="18"/>
      <c r="D20" s="18"/>
      <c r="E20" s="18"/>
    </row>
    <row r="21" spans="1:8" x14ac:dyDescent="0.2">
      <c r="A21" s="3" t="s">
        <v>194</v>
      </c>
      <c r="B21" s="149"/>
      <c r="C21" s="3"/>
      <c r="D21" s="3"/>
      <c r="E21" s="3"/>
    </row>
    <row r="22" spans="1:8" x14ac:dyDescent="0.2">
      <c r="A22" s="261" t="s">
        <v>665</v>
      </c>
      <c r="B22" s="149"/>
      <c r="C22" s="3"/>
      <c r="D22" s="3"/>
      <c r="E22" s="3"/>
    </row>
    <row r="23" spans="1:8" x14ac:dyDescent="0.2">
      <c r="A23" s="261" t="s">
        <v>666</v>
      </c>
      <c r="B23" s="149"/>
      <c r="C23" s="3"/>
      <c r="D23" s="3"/>
      <c r="E23" s="3"/>
    </row>
    <row r="24" spans="1:8" x14ac:dyDescent="0.2">
      <c r="A24" s="261" t="s">
        <v>684</v>
      </c>
      <c r="B24" s="149"/>
      <c r="C24" s="3"/>
      <c r="D24" s="3"/>
      <c r="E24" s="3"/>
    </row>
    <row r="25" spans="1:8" x14ac:dyDescent="0.2">
      <c r="A25" s="3" t="s">
        <v>195</v>
      </c>
      <c r="B25" s="149"/>
      <c r="C25" s="3"/>
      <c r="D25" s="3"/>
      <c r="E25" s="3"/>
    </row>
    <row r="27" spans="1:8" x14ac:dyDescent="0.2">
      <c r="A27" s="10" t="s">
        <v>192</v>
      </c>
      <c r="B27" s="10"/>
      <c r="C27" s="10"/>
      <c r="D27" s="10"/>
      <c r="E27" s="10"/>
    </row>
    <row r="28" spans="1:8" x14ac:dyDescent="0.2">
      <c r="A28" s="158" t="s">
        <v>544</v>
      </c>
      <c r="B28" s="158" t="s">
        <v>553</v>
      </c>
      <c r="C28" s="158" t="s">
        <v>194</v>
      </c>
      <c r="D28" s="158" t="s">
        <v>665</v>
      </c>
      <c r="E28" s="158" t="s">
        <v>666</v>
      </c>
      <c r="F28" s="158" t="s">
        <v>684</v>
      </c>
      <c r="G28" s="158" t="s">
        <v>195</v>
      </c>
      <c r="H28" s="158" t="s">
        <v>202</v>
      </c>
    </row>
    <row r="29" spans="1:8" x14ac:dyDescent="0.2">
      <c r="A29" s="162" t="s">
        <v>519</v>
      </c>
      <c r="B29" s="162" t="s">
        <v>519</v>
      </c>
      <c r="C29" s="163"/>
      <c r="D29" s="264"/>
      <c r="E29" s="163"/>
      <c r="F29" s="285"/>
      <c r="G29" s="163"/>
      <c r="H29" s="164">
        <f>SUM(C29:G29)</f>
        <v>0</v>
      </c>
    </row>
    <row r="30" spans="1:8" x14ac:dyDescent="0.2">
      <c r="A30" s="165" t="s">
        <v>519</v>
      </c>
      <c r="B30" s="165" t="s">
        <v>519</v>
      </c>
      <c r="C30" s="166"/>
      <c r="D30" s="166"/>
      <c r="E30" s="166"/>
      <c r="F30" s="166"/>
      <c r="G30" s="166"/>
      <c r="H30" s="167">
        <f>SUM(C30:G30)</f>
        <v>0</v>
      </c>
    </row>
    <row r="31" spans="1:8" x14ac:dyDescent="0.2">
      <c r="A31" s="165" t="s">
        <v>519</v>
      </c>
      <c r="B31" s="165" t="s">
        <v>519</v>
      </c>
      <c r="C31" s="166"/>
      <c r="D31" s="166"/>
      <c r="E31" s="166"/>
      <c r="F31" s="166"/>
      <c r="G31" s="166"/>
      <c r="H31" s="167">
        <f>SUM(C31:G31)</f>
        <v>0</v>
      </c>
    </row>
    <row r="32" spans="1:8" x14ac:dyDescent="0.2">
      <c r="A32" s="165" t="s">
        <v>519</v>
      </c>
      <c r="B32" s="165" t="s">
        <v>519</v>
      </c>
      <c r="C32" s="166"/>
      <c r="D32" s="166"/>
      <c r="E32" s="166"/>
      <c r="F32" s="166"/>
      <c r="G32" s="166"/>
      <c r="H32" s="167">
        <f>SUM(C32:G32)</f>
        <v>0</v>
      </c>
    </row>
    <row r="33" spans="1:8" x14ac:dyDescent="0.2">
      <c r="A33" s="168" t="s">
        <v>519</v>
      </c>
      <c r="B33" s="168" t="s">
        <v>519</v>
      </c>
      <c r="C33" s="169"/>
      <c r="D33" s="169"/>
      <c r="E33" s="169"/>
      <c r="F33" s="169"/>
      <c r="G33" s="169"/>
      <c r="H33" s="170">
        <f>SUM(C33:G33)</f>
        <v>0</v>
      </c>
    </row>
    <row r="35" spans="1:8" ht="15.75" x14ac:dyDescent="0.25">
      <c r="A35" s="84" t="s">
        <v>546</v>
      </c>
    </row>
    <row r="36" spans="1:8" x14ac:dyDescent="0.2">
      <c r="A36" s="148" t="s">
        <v>551</v>
      </c>
      <c r="B36" s="367"/>
      <c r="C36" s="367"/>
    </row>
    <row r="37" spans="1:8" x14ac:dyDescent="0.2">
      <c r="A37" s="21" t="s">
        <v>431</v>
      </c>
      <c r="B37" s="367"/>
      <c r="C37" s="367"/>
    </row>
    <row r="38" spans="1:8" x14ac:dyDescent="0.2">
      <c r="A38" s="21" t="s">
        <v>549</v>
      </c>
      <c r="B38" s="154"/>
    </row>
    <row r="39" spans="1:8" x14ac:dyDescent="0.2">
      <c r="A39" s="21" t="s">
        <v>550</v>
      </c>
      <c r="B39" s="154"/>
    </row>
    <row r="40" spans="1:8" x14ac:dyDescent="0.2">
      <c r="A40" s="21" t="s">
        <v>548</v>
      </c>
      <c r="B40" s="260"/>
    </row>
    <row r="41" spans="1:8" x14ac:dyDescent="0.2">
      <c r="A41" s="21" t="s">
        <v>541</v>
      </c>
      <c r="B41" s="154"/>
    </row>
    <row r="42" spans="1:8" x14ac:dyDescent="0.2">
      <c r="A42" s="21" t="s">
        <v>542</v>
      </c>
      <c r="B42" s="149"/>
    </row>
    <row r="44" spans="1:8" x14ac:dyDescent="0.2">
      <c r="A44" s="21" t="s">
        <v>552</v>
      </c>
      <c r="B44" s="154"/>
    </row>
    <row r="46" spans="1:8" x14ac:dyDescent="0.2">
      <c r="A46" s="18" t="s">
        <v>719</v>
      </c>
    </row>
    <row r="47" spans="1:8" x14ac:dyDescent="0.2">
      <c r="A47" s="156" t="s">
        <v>185</v>
      </c>
      <c r="B47" s="156" t="s">
        <v>342</v>
      </c>
      <c r="C47" s="156" t="s">
        <v>547</v>
      </c>
      <c r="D47" s="157"/>
    </row>
    <row r="48" spans="1:8" x14ac:dyDescent="0.2">
      <c r="A48" s="159"/>
      <c r="B48" s="159"/>
      <c r="C48" s="368"/>
      <c r="D48" s="368"/>
    </row>
    <row r="49" spans="1:4" x14ac:dyDescent="0.2">
      <c r="A49" s="160"/>
      <c r="B49" s="160"/>
      <c r="C49" s="365"/>
      <c r="D49" s="365"/>
    </row>
    <row r="50" spans="1:4" x14ac:dyDescent="0.2">
      <c r="A50" s="160"/>
      <c r="B50" s="160"/>
      <c r="C50" s="365"/>
      <c r="D50" s="365"/>
    </row>
    <row r="51" spans="1:4" x14ac:dyDescent="0.2">
      <c r="A51" s="160"/>
      <c r="B51" s="160"/>
      <c r="C51" s="365"/>
      <c r="D51" s="365"/>
    </row>
    <row r="52" spans="1:4" x14ac:dyDescent="0.2">
      <c r="A52" s="160"/>
      <c r="B52" s="160"/>
      <c r="C52" s="365"/>
      <c r="D52" s="365"/>
    </row>
    <row r="53" spans="1:4" x14ac:dyDescent="0.2">
      <c r="A53" s="160"/>
      <c r="B53" s="160"/>
      <c r="C53" s="365"/>
      <c r="D53" s="365"/>
    </row>
    <row r="54" spans="1:4" x14ac:dyDescent="0.2">
      <c r="A54" s="160"/>
      <c r="B54" s="160"/>
      <c r="C54" s="365"/>
      <c r="D54" s="365"/>
    </row>
    <row r="55" spans="1:4" x14ac:dyDescent="0.2">
      <c r="A55" s="161"/>
      <c r="B55" s="161"/>
      <c r="C55" s="366"/>
      <c r="D55" s="366"/>
    </row>
    <row r="57" spans="1:4" ht="15.75" x14ac:dyDescent="0.25">
      <c r="A57" s="84" t="s">
        <v>554</v>
      </c>
    </row>
    <row r="58" spans="1:4" x14ac:dyDescent="0.2">
      <c r="A58" s="21" t="s">
        <v>197</v>
      </c>
      <c r="B58" s="367"/>
      <c r="C58" s="367"/>
    </row>
    <row r="59" spans="1:4" x14ac:dyDescent="0.2">
      <c r="A59" s="21" t="s">
        <v>555</v>
      </c>
      <c r="B59" s="367"/>
      <c r="C59" s="367"/>
    </row>
    <row r="60" spans="1:4" x14ac:dyDescent="0.2">
      <c r="A60" s="21" t="s">
        <v>549</v>
      </c>
      <c r="B60" s="154"/>
    </row>
    <row r="61" spans="1:4" x14ac:dyDescent="0.2">
      <c r="A61" s="21" t="s">
        <v>550</v>
      </c>
      <c r="B61" s="154"/>
    </row>
    <row r="62" spans="1:4" x14ac:dyDescent="0.2">
      <c r="A62" s="21" t="s">
        <v>548</v>
      </c>
      <c r="B62" s="260"/>
    </row>
    <row r="63" spans="1:4" x14ac:dyDescent="0.2">
      <c r="A63" s="21" t="s">
        <v>541</v>
      </c>
      <c r="B63" s="154"/>
    </row>
    <row r="64" spans="1:4" x14ac:dyDescent="0.2">
      <c r="A64" s="21" t="s">
        <v>556</v>
      </c>
      <c r="B64" s="149"/>
    </row>
    <row r="66" spans="1:6" ht="15.75" x14ac:dyDescent="0.25">
      <c r="A66" s="84" t="s">
        <v>557</v>
      </c>
    </row>
    <row r="67" spans="1:6" x14ac:dyDescent="0.2">
      <c r="A67" s="21" t="s">
        <v>652</v>
      </c>
    </row>
    <row r="68" spans="1:6" x14ac:dyDescent="0.2">
      <c r="A68" s="21" t="s">
        <v>653</v>
      </c>
      <c r="D68" s="194"/>
    </row>
    <row r="69" spans="1:6" ht="15.75" x14ac:dyDescent="0.25">
      <c r="A69" s="84"/>
    </row>
    <row r="70" spans="1:6" x14ac:dyDescent="0.2">
      <c r="A70" s="18" t="s">
        <v>558</v>
      </c>
    </row>
    <row r="71" spans="1:6" x14ac:dyDescent="0.2">
      <c r="A71" s="156" t="s">
        <v>559</v>
      </c>
      <c r="B71" s="156" t="s">
        <v>544</v>
      </c>
      <c r="C71" s="156" t="s">
        <v>553</v>
      </c>
      <c r="D71" s="369" t="s">
        <v>560</v>
      </c>
      <c r="E71" s="369"/>
      <c r="F71" s="369"/>
    </row>
    <row r="72" spans="1:6" x14ac:dyDescent="0.2">
      <c r="A72" s="159"/>
      <c r="B72" s="159"/>
      <c r="C72" s="159"/>
      <c r="D72" s="368"/>
      <c r="E72" s="368"/>
      <c r="F72" s="368"/>
    </row>
    <row r="73" spans="1:6" x14ac:dyDescent="0.2">
      <c r="A73" s="160"/>
      <c r="B73" s="160"/>
      <c r="C73" s="160"/>
      <c r="D73" s="365"/>
      <c r="E73" s="365"/>
      <c r="F73" s="365"/>
    </row>
    <row r="74" spans="1:6" x14ac:dyDescent="0.2">
      <c r="A74" s="160"/>
      <c r="B74" s="160"/>
      <c r="C74" s="160"/>
      <c r="D74" s="365"/>
      <c r="E74" s="365"/>
      <c r="F74" s="365"/>
    </row>
    <row r="75" spans="1:6" x14ac:dyDescent="0.2">
      <c r="A75" s="161"/>
      <c r="B75" s="161"/>
      <c r="C75" s="161"/>
      <c r="D75" s="366"/>
      <c r="E75" s="366"/>
      <c r="F75" s="366"/>
    </row>
    <row r="77" spans="1:6" x14ac:dyDescent="0.2">
      <c r="A77" s="18" t="s">
        <v>561</v>
      </c>
    </row>
    <row r="78" spans="1:6" x14ac:dyDescent="0.2">
      <c r="A78" s="156" t="s">
        <v>559</v>
      </c>
      <c r="B78" s="156" t="s">
        <v>562</v>
      </c>
      <c r="C78" s="156" t="s">
        <v>563</v>
      </c>
    </row>
    <row r="79" spans="1:6" x14ac:dyDescent="0.2">
      <c r="A79" s="159"/>
      <c r="B79" s="159"/>
      <c r="C79" s="159"/>
    </row>
    <row r="80" spans="1:6" x14ac:dyDescent="0.2">
      <c r="A80" s="160"/>
      <c r="B80" s="160"/>
      <c r="C80" s="160"/>
    </row>
    <row r="81" spans="1:6" x14ac:dyDescent="0.2">
      <c r="A81" s="161"/>
      <c r="B81" s="161"/>
      <c r="C81" s="161"/>
    </row>
    <row r="83" spans="1:6" ht="15.75" x14ac:dyDescent="0.25">
      <c r="A83" s="84" t="s">
        <v>570</v>
      </c>
    </row>
    <row r="84" spans="1:6" x14ac:dyDescent="0.2">
      <c r="A84" t="s">
        <v>637</v>
      </c>
    </row>
    <row r="85" spans="1:6" x14ac:dyDescent="0.2">
      <c r="A85" t="s">
        <v>638</v>
      </c>
    </row>
    <row r="86" spans="1:6" x14ac:dyDescent="0.2">
      <c r="A86" t="s">
        <v>639</v>
      </c>
    </row>
    <row r="88" spans="1:6" x14ac:dyDescent="0.2">
      <c r="A88" t="s">
        <v>389</v>
      </c>
    </row>
    <row r="90" spans="1:6" x14ac:dyDescent="0.2">
      <c r="A90" s="27" t="s">
        <v>577</v>
      </c>
      <c r="B90" s="9"/>
      <c r="C90" s="9"/>
      <c r="D90" s="9"/>
      <c r="E90" s="9"/>
      <c r="F90" s="9"/>
    </row>
    <row r="91" spans="1:6" x14ac:dyDescent="0.2">
      <c r="A91" s="21" t="s">
        <v>571</v>
      </c>
      <c r="B91" s="367"/>
      <c r="C91" s="367"/>
    </row>
    <row r="92" spans="1:6" x14ac:dyDescent="0.2">
      <c r="A92" s="21" t="s">
        <v>572</v>
      </c>
      <c r="B92" s="367"/>
      <c r="C92" s="367"/>
    </row>
    <row r="93" spans="1:6" x14ac:dyDescent="0.2">
      <c r="A93" s="21" t="s">
        <v>573</v>
      </c>
      <c r="B93" s="154"/>
    </row>
    <row r="94" spans="1:6" x14ac:dyDescent="0.2">
      <c r="A94" s="21" t="s">
        <v>574</v>
      </c>
      <c r="B94" s="154"/>
    </row>
    <row r="95" spans="1:6" x14ac:dyDescent="0.2">
      <c r="A95" s="21" t="s">
        <v>575</v>
      </c>
      <c r="B95" s="154"/>
    </row>
    <row r="97" spans="1:6" x14ac:dyDescent="0.2">
      <c r="A97" s="21" t="s">
        <v>585</v>
      </c>
      <c r="B97" s="154"/>
    </row>
    <row r="98" spans="1:6" x14ac:dyDescent="0.2">
      <c r="A98" s="21" t="s">
        <v>576</v>
      </c>
      <c r="C98" s="371"/>
      <c r="D98" s="372"/>
      <c r="E98" s="372"/>
      <c r="F98" s="373"/>
    </row>
    <row r="99" spans="1:6" x14ac:dyDescent="0.2">
      <c r="C99" s="374"/>
      <c r="D99" s="375"/>
      <c r="E99" s="375"/>
      <c r="F99" s="376"/>
    </row>
    <row r="100" spans="1:6" x14ac:dyDescent="0.2">
      <c r="C100" s="374"/>
      <c r="D100" s="375"/>
      <c r="E100" s="375"/>
      <c r="F100" s="376"/>
    </row>
    <row r="101" spans="1:6" x14ac:dyDescent="0.2">
      <c r="C101" s="377"/>
      <c r="D101" s="378"/>
      <c r="E101" s="378"/>
      <c r="F101" s="379"/>
    </row>
    <row r="103" spans="1:6" x14ac:dyDescent="0.2">
      <c r="A103" s="21" t="s">
        <v>51</v>
      </c>
      <c r="C103" s="154"/>
    </row>
    <row r="104" spans="1:6" x14ac:dyDescent="0.2">
      <c r="A104" s="21" t="s">
        <v>50</v>
      </c>
      <c r="C104" s="155"/>
    </row>
    <row r="105" spans="1:6" x14ac:dyDescent="0.2">
      <c r="A105" s="21" t="s">
        <v>311</v>
      </c>
      <c r="C105" s="155"/>
    </row>
    <row r="106" spans="1:6" x14ac:dyDescent="0.2">
      <c r="A106" s="21" t="s">
        <v>316</v>
      </c>
      <c r="C106" s="252"/>
    </row>
    <row r="108" spans="1:6" x14ac:dyDescent="0.2">
      <c r="A108" s="27" t="s">
        <v>578</v>
      </c>
      <c r="B108" s="9"/>
      <c r="C108" s="9"/>
      <c r="D108" s="9"/>
      <c r="E108" s="9"/>
      <c r="F108" s="9"/>
    </row>
    <row r="109" spans="1:6" x14ac:dyDescent="0.2">
      <c r="A109" s="21" t="s">
        <v>579</v>
      </c>
      <c r="B109" s="367"/>
      <c r="C109" s="367"/>
    </row>
    <row r="110" spans="1:6" x14ac:dyDescent="0.2">
      <c r="A110" s="21" t="s">
        <v>580</v>
      </c>
      <c r="B110" s="367"/>
      <c r="C110" s="367"/>
    </row>
    <row r="111" spans="1:6" x14ac:dyDescent="0.2">
      <c r="A111" s="21" t="s">
        <v>581</v>
      </c>
      <c r="B111" s="154"/>
    </row>
    <row r="112" spans="1:6" x14ac:dyDescent="0.2">
      <c r="A112" s="21" t="s">
        <v>582</v>
      </c>
      <c r="B112" s="154"/>
    </row>
    <row r="113" spans="1:6" x14ac:dyDescent="0.2">
      <c r="A113" s="21" t="s">
        <v>583</v>
      </c>
      <c r="B113" s="154"/>
    </row>
    <row r="115" spans="1:6" x14ac:dyDescent="0.2">
      <c r="A115" s="21" t="s">
        <v>584</v>
      </c>
      <c r="B115" s="154"/>
    </row>
    <row r="116" spans="1:6" x14ac:dyDescent="0.2">
      <c r="A116" s="21" t="s">
        <v>576</v>
      </c>
      <c r="C116" s="371"/>
      <c r="D116" s="380"/>
      <c r="E116" s="380"/>
      <c r="F116" s="381"/>
    </row>
    <row r="117" spans="1:6" x14ac:dyDescent="0.2">
      <c r="C117" s="374"/>
      <c r="D117" s="375"/>
      <c r="E117" s="375"/>
      <c r="F117" s="376"/>
    </row>
    <row r="118" spans="1:6" x14ac:dyDescent="0.2">
      <c r="C118" s="374"/>
      <c r="D118" s="375"/>
      <c r="E118" s="375"/>
      <c r="F118" s="376"/>
    </row>
    <row r="119" spans="1:6" x14ac:dyDescent="0.2">
      <c r="C119" s="377"/>
      <c r="D119" s="378"/>
      <c r="E119" s="378"/>
      <c r="F119" s="379"/>
    </row>
    <row r="121" spans="1:6" x14ac:dyDescent="0.2">
      <c r="A121" s="21" t="s">
        <v>51</v>
      </c>
      <c r="C121" s="154"/>
    </row>
    <row r="122" spans="1:6" x14ac:dyDescent="0.2">
      <c r="A122" s="21" t="s">
        <v>50</v>
      </c>
      <c r="C122" s="155"/>
    </row>
    <row r="123" spans="1:6" x14ac:dyDescent="0.2">
      <c r="A123" s="21" t="s">
        <v>311</v>
      </c>
      <c r="C123" s="155"/>
    </row>
    <row r="124" spans="1:6" x14ac:dyDescent="0.2">
      <c r="A124" s="21" t="s">
        <v>316</v>
      </c>
      <c r="C124" s="252"/>
    </row>
    <row r="126" spans="1:6" x14ac:dyDescent="0.2">
      <c r="A126" s="27" t="s">
        <v>586</v>
      </c>
      <c r="B126" s="9"/>
      <c r="C126" s="9"/>
      <c r="D126" s="9"/>
      <c r="E126" s="9"/>
      <c r="F126" s="9"/>
    </row>
    <row r="127" spans="1:6" x14ac:dyDescent="0.2">
      <c r="A127" s="21" t="s">
        <v>587</v>
      </c>
      <c r="B127" s="367"/>
      <c r="C127" s="367"/>
    </row>
    <row r="128" spans="1:6" x14ac:dyDescent="0.2">
      <c r="A128" s="21" t="s">
        <v>588</v>
      </c>
      <c r="B128" s="367"/>
      <c r="C128" s="367"/>
    </row>
    <row r="129" spans="1:6" x14ac:dyDescent="0.2">
      <c r="A129" s="21" t="s">
        <v>589</v>
      </c>
      <c r="B129" s="154"/>
    </row>
    <row r="130" spans="1:6" x14ac:dyDescent="0.2">
      <c r="A130" s="21" t="s">
        <v>590</v>
      </c>
      <c r="B130" s="154"/>
    </row>
    <row r="131" spans="1:6" x14ac:dyDescent="0.2">
      <c r="A131" s="21" t="s">
        <v>591</v>
      </c>
      <c r="B131" s="154"/>
    </row>
    <row r="133" spans="1:6" x14ac:dyDescent="0.2">
      <c r="A133" s="21" t="s">
        <v>592</v>
      </c>
      <c r="B133" s="154"/>
    </row>
    <row r="134" spans="1:6" x14ac:dyDescent="0.2">
      <c r="A134" s="21" t="s">
        <v>576</v>
      </c>
      <c r="C134" s="371"/>
      <c r="D134" s="372"/>
      <c r="E134" s="372"/>
      <c r="F134" s="373"/>
    </row>
    <row r="135" spans="1:6" x14ac:dyDescent="0.2">
      <c r="C135" s="374"/>
      <c r="D135" s="375"/>
      <c r="E135" s="375"/>
      <c r="F135" s="376"/>
    </row>
    <row r="136" spans="1:6" x14ac:dyDescent="0.2">
      <c r="C136" s="374"/>
      <c r="D136" s="375"/>
      <c r="E136" s="375"/>
      <c r="F136" s="376"/>
    </row>
    <row r="137" spans="1:6" x14ac:dyDescent="0.2">
      <c r="C137" s="377"/>
      <c r="D137" s="378"/>
      <c r="E137" s="378"/>
      <c r="F137" s="379"/>
    </row>
    <row r="139" spans="1:6" x14ac:dyDescent="0.2">
      <c r="A139" s="21" t="s">
        <v>51</v>
      </c>
      <c r="C139" s="154"/>
    </row>
    <row r="140" spans="1:6" x14ac:dyDescent="0.2">
      <c r="A140" s="21" t="s">
        <v>50</v>
      </c>
      <c r="C140" s="155"/>
    </row>
    <row r="141" spans="1:6" x14ac:dyDescent="0.2">
      <c r="A141" s="21" t="s">
        <v>311</v>
      </c>
      <c r="C141" s="155"/>
    </row>
    <row r="142" spans="1:6" x14ac:dyDescent="0.2">
      <c r="A142" s="21" t="s">
        <v>316</v>
      </c>
      <c r="C142" s="252"/>
    </row>
    <row r="144" spans="1:6" ht="15.75" x14ac:dyDescent="0.25">
      <c r="A144" s="84" t="s">
        <v>593</v>
      </c>
    </row>
    <row r="146" spans="1:6" x14ac:dyDescent="0.2">
      <c r="A146" s="21" t="s">
        <v>337</v>
      </c>
    </row>
    <row r="147" spans="1:6" x14ac:dyDescent="0.2">
      <c r="A147" t="s">
        <v>54</v>
      </c>
    </row>
    <row r="148" spans="1:6" x14ac:dyDescent="0.2">
      <c r="A148" s="157" t="s">
        <v>559</v>
      </c>
      <c r="B148" s="382" t="s">
        <v>594</v>
      </c>
      <c r="C148" s="383"/>
      <c r="D148" s="383"/>
      <c r="E148" s="383"/>
      <c r="F148" s="384"/>
    </row>
    <row r="149" spans="1:6" x14ac:dyDescent="0.2">
      <c r="A149" s="159"/>
      <c r="B149" s="368"/>
      <c r="C149" s="368"/>
      <c r="D149" s="368"/>
      <c r="E149" s="368"/>
      <c r="F149" s="368"/>
    </row>
    <row r="150" spans="1:6" x14ac:dyDescent="0.2">
      <c r="A150" s="160"/>
      <c r="B150" s="365"/>
      <c r="C150" s="365"/>
      <c r="D150" s="365"/>
      <c r="E150" s="365"/>
      <c r="F150" s="365"/>
    </row>
    <row r="151" spans="1:6" x14ac:dyDescent="0.2">
      <c r="A151" s="161"/>
      <c r="B151" s="366"/>
      <c r="C151" s="366"/>
      <c r="D151" s="366"/>
      <c r="E151" s="366"/>
      <c r="F151" s="366"/>
    </row>
    <row r="153" spans="1:6" x14ac:dyDescent="0.2">
      <c r="A153" s="21" t="s">
        <v>338</v>
      </c>
    </row>
    <row r="154" spans="1:6" x14ac:dyDescent="0.2">
      <c r="A154" t="s">
        <v>55</v>
      </c>
    </row>
    <row r="155" spans="1:6" x14ac:dyDescent="0.2">
      <c r="A155" s="382" t="s">
        <v>595</v>
      </c>
      <c r="B155" s="384"/>
      <c r="C155" s="156" t="s">
        <v>53</v>
      </c>
      <c r="D155" s="382" t="s">
        <v>596</v>
      </c>
      <c r="E155" s="383"/>
      <c r="F155" s="384"/>
    </row>
    <row r="156" spans="1:6" x14ac:dyDescent="0.2">
      <c r="A156" s="385"/>
      <c r="B156" s="385"/>
      <c r="C156" s="171"/>
      <c r="D156" s="385"/>
      <c r="E156" s="385"/>
      <c r="F156" s="385"/>
    </row>
    <row r="157" spans="1:6" x14ac:dyDescent="0.2">
      <c r="A157" s="365"/>
      <c r="B157" s="365"/>
      <c r="C157" s="172"/>
      <c r="D157" s="365"/>
      <c r="E157" s="365"/>
      <c r="F157" s="365"/>
    </row>
    <row r="158" spans="1:6" x14ac:dyDescent="0.2">
      <c r="A158" s="365"/>
      <c r="B158" s="365"/>
      <c r="C158" s="172"/>
      <c r="D158" s="365"/>
      <c r="E158" s="365"/>
      <c r="F158" s="365"/>
    </row>
    <row r="159" spans="1:6" x14ac:dyDescent="0.2">
      <c r="A159" s="365"/>
      <c r="B159" s="365"/>
      <c r="C159" s="172"/>
      <c r="D159" s="365"/>
      <c r="E159" s="365"/>
      <c r="F159" s="365"/>
    </row>
    <row r="160" spans="1:6" x14ac:dyDescent="0.2">
      <c r="A160" s="365"/>
      <c r="B160" s="365"/>
      <c r="C160" s="172"/>
      <c r="D160" s="365"/>
      <c r="E160" s="365"/>
      <c r="F160" s="365"/>
    </row>
    <row r="161" spans="1:6" x14ac:dyDescent="0.2">
      <c r="A161" s="366"/>
      <c r="B161" s="366"/>
      <c r="C161" s="173"/>
      <c r="D161" s="366"/>
      <c r="E161" s="366"/>
      <c r="F161" s="366"/>
    </row>
  </sheetData>
  <mergeCells count="46">
    <mergeCell ref="A159:B159"/>
    <mergeCell ref="A160:B160"/>
    <mergeCell ref="A161:B161"/>
    <mergeCell ref="D156:F156"/>
    <mergeCell ref="D157:F157"/>
    <mergeCell ref="D158:F158"/>
    <mergeCell ref="D159:F159"/>
    <mergeCell ref="D160:F160"/>
    <mergeCell ref="D161:F161"/>
    <mergeCell ref="B150:F150"/>
    <mergeCell ref="B151:F151"/>
    <mergeCell ref="A156:B156"/>
    <mergeCell ref="A157:B157"/>
    <mergeCell ref="A158:B158"/>
    <mergeCell ref="D155:F155"/>
    <mergeCell ref="A155:B155"/>
    <mergeCell ref="C116:F119"/>
    <mergeCell ref="B127:C127"/>
    <mergeCell ref="B128:C128"/>
    <mergeCell ref="C134:F137"/>
    <mergeCell ref="B149:F149"/>
    <mergeCell ref="B148:F148"/>
    <mergeCell ref="C98:F101"/>
    <mergeCell ref="B91:C91"/>
    <mergeCell ref="B92:C92"/>
    <mergeCell ref="B109:C109"/>
    <mergeCell ref="B110:C110"/>
    <mergeCell ref="C53:D53"/>
    <mergeCell ref="B36:C36"/>
    <mergeCell ref="B37:C37"/>
    <mergeCell ref="B5:C5"/>
    <mergeCell ref="B6:C6"/>
    <mergeCell ref="C48:D48"/>
    <mergeCell ref="C49:D49"/>
    <mergeCell ref="C50:D50"/>
    <mergeCell ref="C51:D51"/>
    <mergeCell ref="C52:D52"/>
    <mergeCell ref="D74:F74"/>
    <mergeCell ref="D75:F75"/>
    <mergeCell ref="C54:D54"/>
    <mergeCell ref="C55:D55"/>
    <mergeCell ref="B58:C58"/>
    <mergeCell ref="B59:C59"/>
    <mergeCell ref="D72:F72"/>
    <mergeCell ref="D73:F73"/>
    <mergeCell ref="D71:F71"/>
  </mergeCells>
  <dataValidations count="4">
    <dataValidation type="list" allowBlank="1" showErrorMessage="1" errorTitle="Invalid Entry!" error="Invalid Entry! Please select an option from the drop-down list." sqref="B44" xr:uid="{00000000-0002-0000-0000-000000000000}">
      <formula1>"Sole Proprietor,Partnership,Corporation,Nonprofit,Government"</formula1>
    </dataValidation>
    <dataValidation type="list" allowBlank="1" showErrorMessage="1" errorTitle="Invalid Entry!" error="Please select an item from the drop-down menu." sqref="B14" xr:uid="{00000000-0002-0000-0000-000001000000}">
      <formula1>"AS-FILED,REVISED"</formula1>
    </dataValidation>
    <dataValidation type="list" allowBlank="1" sqref="D68" xr:uid="{00000000-0002-0000-0000-000002000000}">
      <formula1>"Yes,No"</formula1>
    </dataValidation>
    <dataValidation type="list" sqref="B18" xr:uid="{00000000-0002-0000-0000-000003000000}">
      <formula1>"Geriatric,Alzheimers,Private Pay"</formula1>
    </dataValidation>
  </dataValidations>
  <pageMargins left="0.7" right="0.7" top="0.75" bottom="0.75" header="0.3" footer="0.3"/>
  <pageSetup scale="76" orientation="portrait" r:id="rId1"/>
  <rowBreaks count="3" manualBreakCount="3">
    <brk id="33" max="5" man="1"/>
    <brk id="81" max="5" man="1"/>
    <brk id="142" max="5" man="1"/>
  </rowBreaks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N202"/>
  <sheetViews>
    <sheetView showGridLines="0" showOutlineSymbols="0" zoomScale="75" zoomScaleNormal="75" workbookViewId="0">
      <selection activeCell="F11" sqref="F11"/>
    </sheetView>
  </sheetViews>
  <sheetFormatPr defaultColWidth="9.6640625" defaultRowHeight="15" x14ac:dyDescent="0.2"/>
  <cols>
    <col min="1" max="1" width="4.109375" bestFit="1" customWidth="1"/>
    <col min="2" max="2" width="9.77734375" customWidth="1"/>
    <col min="3" max="3" width="41.44140625" customWidth="1"/>
    <col min="4" max="4" width="14.77734375" customWidth="1"/>
    <col min="5" max="5" width="6.77734375" customWidth="1"/>
    <col min="6" max="7" width="14.77734375" customWidth="1"/>
    <col min="8" max="11" width="9.6640625" customWidth="1"/>
    <col min="12" max="12" width="12.21875" customWidth="1"/>
    <col min="13" max="13" width="9.6640625" customWidth="1"/>
    <col min="14" max="14" width="12.21875" customWidth="1"/>
  </cols>
  <sheetData>
    <row r="1" spans="1:14" ht="15.75" x14ac:dyDescent="0.25">
      <c r="G1" s="13" t="str">
        <f>IF(GeneralInfo!$B$14="","",GeneralInfo!$B$14)</f>
        <v/>
      </c>
    </row>
    <row r="2" spans="1:14" ht="15.75" x14ac:dyDescent="0.25">
      <c r="G2" s="13" t="s">
        <v>209</v>
      </c>
    </row>
    <row r="3" spans="1:14" ht="15.75" x14ac:dyDescent="0.25">
      <c r="G3" s="13" t="s">
        <v>210</v>
      </c>
    </row>
    <row r="4" spans="1:14" ht="15.75" customHeight="1" x14ac:dyDescent="0.25">
      <c r="A4" s="390">
        <f>GeneralInfo!$B$5</f>
        <v>0</v>
      </c>
      <c r="B4" s="390"/>
      <c r="C4" s="390"/>
      <c r="D4" s="390"/>
      <c r="E4" s="390"/>
      <c r="F4" s="390"/>
      <c r="G4" s="390"/>
    </row>
    <row r="5" spans="1:14" ht="15.75" x14ac:dyDescent="0.25">
      <c r="A5" s="390" t="s">
        <v>208</v>
      </c>
      <c r="B5" s="390"/>
      <c r="C5" s="390"/>
      <c r="D5" s="390"/>
      <c r="E5" s="390"/>
      <c r="F5" s="390"/>
      <c r="G5" s="390"/>
    </row>
    <row r="6" spans="1:14" ht="15.75" x14ac:dyDescent="0.25">
      <c r="A6" s="390" t="str">
        <f>"FOR THE PERIOD "&amp;TEXT(GeneralInfo!$B$15,"MM/DD/YYYY")&amp;" TO "&amp;TEXT(GeneralInfo!$B$16,"MM/DD/YYYY")</f>
        <v>FOR THE PERIOD 01/00/1900 TO 01/00/1900</v>
      </c>
      <c r="B6" s="390"/>
      <c r="C6" s="390"/>
      <c r="D6" s="390"/>
      <c r="E6" s="390"/>
      <c r="F6" s="390"/>
      <c r="G6" s="390"/>
    </row>
    <row r="7" spans="1:14" ht="25.5" customHeight="1" x14ac:dyDescent="0.25">
      <c r="B7" s="104" t="s">
        <v>642</v>
      </c>
      <c r="C7" s="16"/>
      <c r="D7" s="213" t="s">
        <v>643</v>
      </c>
      <c r="E7" s="213" t="s">
        <v>644</v>
      </c>
      <c r="F7" s="213" t="s">
        <v>607</v>
      </c>
      <c r="G7" s="213" t="s">
        <v>608</v>
      </c>
    </row>
    <row r="8" spans="1:14" ht="15.75" x14ac:dyDescent="0.25">
      <c r="B8" s="14" t="s">
        <v>211</v>
      </c>
      <c r="D8" s="14" t="s">
        <v>213</v>
      </c>
      <c r="G8" s="14" t="s">
        <v>216</v>
      </c>
    </row>
    <row r="9" spans="1:14" ht="15.75" x14ac:dyDescent="0.25">
      <c r="B9" s="14" t="s">
        <v>212</v>
      </c>
      <c r="D9" s="14" t="s">
        <v>215</v>
      </c>
      <c r="E9" s="14" t="s">
        <v>214</v>
      </c>
      <c r="F9" s="14" t="s">
        <v>215</v>
      </c>
      <c r="G9" s="14" t="s">
        <v>219</v>
      </c>
    </row>
    <row r="10" spans="1:14" ht="16.5" thickBot="1" x14ac:dyDescent="0.3">
      <c r="B10" s="17" t="s">
        <v>217</v>
      </c>
      <c r="C10" s="19" t="s">
        <v>17</v>
      </c>
      <c r="D10" s="17" t="s">
        <v>97</v>
      </c>
      <c r="E10" s="17" t="s">
        <v>218</v>
      </c>
      <c r="F10" s="17" t="s">
        <v>282</v>
      </c>
      <c r="G10" s="17" t="s">
        <v>98</v>
      </c>
    </row>
    <row r="11" spans="1:14" ht="18" customHeight="1" x14ac:dyDescent="0.2">
      <c r="A11" s="11">
        <v>1</v>
      </c>
      <c r="B11" s="253" t="s">
        <v>220</v>
      </c>
      <c r="C11" s="98" t="s">
        <v>285</v>
      </c>
      <c r="D11" s="116"/>
      <c r="E11" s="116"/>
      <c r="F11" s="116"/>
      <c r="G11" s="117">
        <f>D11+F11</f>
        <v>0</v>
      </c>
      <c r="L11" s="24"/>
      <c r="N11" s="24"/>
    </row>
    <row r="12" spans="1:14" ht="18" customHeight="1" x14ac:dyDescent="0.2">
      <c r="A12" s="11">
        <v>2</v>
      </c>
      <c r="B12" s="254" t="s">
        <v>220</v>
      </c>
      <c r="C12" s="98" t="s">
        <v>100</v>
      </c>
      <c r="D12" s="116"/>
      <c r="E12" s="116"/>
      <c r="F12" s="116"/>
      <c r="G12" s="117">
        <f t="shared" ref="G12:G22" si="0">D12+F12</f>
        <v>0</v>
      </c>
    </row>
    <row r="13" spans="1:14" ht="18" customHeight="1" x14ac:dyDescent="0.2">
      <c r="A13" s="11">
        <v>3</v>
      </c>
      <c r="B13" s="254" t="s">
        <v>220</v>
      </c>
      <c r="C13" s="98" t="s">
        <v>101</v>
      </c>
      <c r="D13" s="116"/>
      <c r="E13" s="116"/>
      <c r="F13" s="116"/>
      <c r="G13" s="117">
        <f t="shared" si="0"/>
        <v>0</v>
      </c>
    </row>
    <row r="14" spans="1:14" ht="18" customHeight="1" x14ac:dyDescent="0.2">
      <c r="A14" s="11">
        <v>4</v>
      </c>
      <c r="B14" s="254" t="s">
        <v>220</v>
      </c>
      <c r="C14" s="98" t="s">
        <v>102</v>
      </c>
      <c r="D14" s="116"/>
      <c r="E14" s="116"/>
      <c r="F14" s="116"/>
      <c r="G14" s="117">
        <f t="shared" si="0"/>
        <v>0</v>
      </c>
    </row>
    <row r="15" spans="1:14" ht="18" customHeight="1" x14ac:dyDescent="0.2">
      <c r="A15" s="11">
        <v>5</v>
      </c>
      <c r="B15" s="254" t="s">
        <v>220</v>
      </c>
      <c r="C15" s="98" t="s">
        <v>103</v>
      </c>
      <c r="D15" s="116"/>
      <c r="E15" s="116"/>
      <c r="F15" s="116"/>
      <c r="G15" s="117">
        <f t="shared" si="0"/>
        <v>0</v>
      </c>
    </row>
    <row r="16" spans="1:14" ht="18" customHeight="1" x14ac:dyDescent="0.2">
      <c r="A16" s="11">
        <v>6</v>
      </c>
      <c r="B16" s="254" t="s">
        <v>221</v>
      </c>
      <c r="C16" s="98" t="s">
        <v>286</v>
      </c>
      <c r="D16" s="116"/>
      <c r="E16" s="116"/>
      <c r="F16" s="116"/>
      <c r="G16" s="117">
        <f t="shared" si="0"/>
        <v>0</v>
      </c>
    </row>
    <row r="17" spans="1:7" ht="18" customHeight="1" x14ac:dyDescent="0.2">
      <c r="A17" s="11">
        <v>7</v>
      </c>
      <c r="B17" s="256"/>
      <c r="C17" s="98" t="s">
        <v>287</v>
      </c>
      <c r="D17" s="116"/>
      <c r="E17" s="116"/>
      <c r="F17" s="116"/>
      <c r="G17" s="117">
        <f t="shared" si="0"/>
        <v>0</v>
      </c>
    </row>
    <row r="18" spans="1:7" ht="18" customHeight="1" x14ac:dyDescent="0.2">
      <c r="A18" s="11">
        <v>8</v>
      </c>
      <c r="B18" s="254" t="s">
        <v>220</v>
      </c>
      <c r="C18" s="98" t="s">
        <v>309</v>
      </c>
      <c r="D18" s="116"/>
      <c r="E18" s="116"/>
      <c r="F18" s="116"/>
      <c r="G18" s="117">
        <f t="shared" si="0"/>
        <v>0</v>
      </c>
    </row>
    <row r="19" spans="1:7" ht="18" customHeight="1" x14ac:dyDescent="0.2">
      <c r="A19" s="11">
        <v>9</v>
      </c>
      <c r="B19" s="254" t="s">
        <v>221</v>
      </c>
      <c r="C19" s="98" t="s">
        <v>310</v>
      </c>
      <c r="D19" s="116"/>
      <c r="E19" s="116"/>
      <c r="F19" s="116"/>
      <c r="G19" s="117">
        <f t="shared" si="0"/>
        <v>0</v>
      </c>
    </row>
    <row r="20" spans="1:7" ht="18" customHeight="1" x14ac:dyDescent="0.2">
      <c r="A20" s="11">
        <v>10</v>
      </c>
      <c r="B20" s="256"/>
      <c r="C20" s="98" t="s">
        <v>107</v>
      </c>
      <c r="D20" s="116"/>
      <c r="E20" s="116"/>
      <c r="F20" s="116">
        <f>-'sch gg-3-NF'!M9-'sch gg-3-RCF'!M9-'sch gg-3-NFCBS'!M9-'sch gg-3-RCFCBS'!M9</f>
        <v>0</v>
      </c>
      <c r="G20" s="117">
        <f t="shared" si="0"/>
        <v>0</v>
      </c>
    </row>
    <row r="21" spans="1:7" ht="18" customHeight="1" x14ac:dyDescent="0.2">
      <c r="A21" s="11">
        <v>11</v>
      </c>
      <c r="B21" s="256"/>
      <c r="C21" s="98" t="s">
        <v>518</v>
      </c>
      <c r="D21" s="116"/>
      <c r="E21" s="116"/>
      <c r="F21" s="116">
        <f>-'sch ECA'!M9</f>
        <v>0</v>
      </c>
      <c r="G21" s="117">
        <f t="shared" si="0"/>
        <v>0</v>
      </c>
    </row>
    <row r="22" spans="1:7" ht="18" customHeight="1" x14ac:dyDescent="0.2">
      <c r="A22" s="11">
        <v>12</v>
      </c>
      <c r="B22" s="256"/>
      <c r="C22" s="98" t="s">
        <v>514</v>
      </c>
      <c r="D22" s="116"/>
      <c r="E22" s="116"/>
      <c r="F22" s="116">
        <f>-'sch gg-2-NF'!M9-'sch gg-2-RCF'!M9-'sch gg-2-NFCBS'!M9-'sch gg-2-RCFCBS'!M9</f>
        <v>0</v>
      </c>
      <c r="G22" s="117">
        <f t="shared" si="0"/>
        <v>0</v>
      </c>
    </row>
    <row r="23" spans="1:7" ht="18" customHeight="1" x14ac:dyDescent="0.25">
      <c r="A23" s="11">
        <v>13</v>
      </c>
      <c r="C23" s="104" t="s">
        <v>523</v>
      </c>
      <c r="D23" s="117">
        <f>SUM(D11:D22)</f>
        <v>0</v>
      </c>
      <c r="E23" s="114"/>
      <c r="F23" s="117">
        <f>SUM(F11:F22)</f>
        <v>0</v>
      </c>
      <c r="G23" s="117">
        <f>SUM(G11:G22)</f>
        <v>0</v>
      </c>
    </row>
    <row r="24" spans="1:7" ht="23.25" customHeight="1" thickBot="1" x14ac:dyDescent="0.3">
      <c r="C24" s="19" t="s">
        <v>76</v>
      </c>
      <c r="D24" s="151"/>
      <c r="E24" s="151"/>
      <c r="F24" s="151"/>
      <c r="G24" s="151"/>
    </row>
    <row r="25" spans="1:7" ht="18" customHeight="1" x14ac:dyDescent="0.2">
      <c r="A25" s="11">
        <v>14</v>
      </c>
      <c r="B25" s="256"/>
      <c r="C25" s="98" t="s">
        <v>303</v>
      </c>
      <c r="D25" s="116"/>
      <c r="E25" s="116"/>
      <c r="F25" s="116">
        <f>-'sch gg-2-NF'!M10-'sch gg-2-RCF'!M10-'sch gg-2-NFCBS'!M10-'sch gg-2-RCFCBS'!M10-'sch gg-3-NF'!M10-'sch gg-3-RCF'!M10-'sch gg-3-NFCBS'!M10-'sch gg-3-RCFCBS'!M10-'sch ECA'!M10</f>
        <v>0</v>
      </c>
      <c r="G25" s="117">
        <f>D25+F25</f>
        <v>0</v>
      </c>
    </row>
    <row r="26" spans="1:7" ht="18" customHeight="1" x14ac:dyDescent="0.2">
      <c r="A26" s="11">
        <v>15</v>
      </c>
      <c r="B26" s="256"/>
      <c r="C26" s="98" t="s">
        <v>110</v>
      </c>
      <c r="D26" s="116"/>
      <c r="E26" s="116"/>
      <c r="F26" s="116"/>
      <c r="G26" s="117">
        <f t="shared" ref="G26:G45" si="1">D26+F26</f>
        <v>0</v>
      </c>
    </row>
    <row r="27" spans="1:7" ht="18" customHeight="1" x14ac:dyDescent="0.2">
      <c r="A27" s="11">
        <v>16</v>
      </c>
      <c r="B27" s="256"/>
      <c r="C27" s="98" t="s">
        <v>111</v>
      </c>
      <c r="D27" s="116"/>
      <c r="E27" s="116"/>
      <c r="F27" s="116"/>
      <c r="G27" s="117">
        <f t="shared" si="1"/>
        <v>0</v>
      </c>
    </row>
    <row r="28" spans="1:7" ht="18" customHeight="1" x14ac:dyDescent="0.2">
      <c r="A28" s="11">
        <v>17</v>
      </c>
      <c r="B28" s="256"/>
      <c r="C28" s="98" t="s">
        <v>121</v>
      </c>
      <c r="D28" s="116"/>
      <c r="E28" s="116"/>
      <c r="F28" s="116"/>
      <c r="G28" s="117">
        <f t="shared" si="1"/>
        <v>0</v>
      </c>
    </row>
    <row r="29" spans="1:7" ht="18" customHeight="1" x14ac:dyDescent="0.2">
      <c r="A29" s="11">
        <v>18</v>
      </c>
      <c r="B29" s="256"/>
      <c r="C29" s="98" t="s">
        <v>112</v>
      </c>
      <c r="D29" s="116"/>
      <c r="E29" s="116"/>
      <c r="F29" s="116"/>
      <c r="G29" s="117">
        <f t="shared" si="1"/>
        <v>0</v>
      </c>
    </row>
    <row r="30" spans="1:7" ht="18" customHeight="1" x14ac:dyDescent="0.2">
      <c r="A30" s="11">
        <v>19</v>
      </c>
      <c r="B30" s="256"/>
      <c r="C30" s="98" t="s">
        <v>113</v>
      </c>
      <c r="D30" s="116"/>
      <c r="E30" s="116"/>
      <c r="F30" s="116"/>
      <c r="G30" s="117">
        <f t="shared" si="1"/>
        <v>0</v>
      </c>
    </row>
    <row r="31" spans="1:7" ht="18" customHeight="1" x14ac:dyDescent="0.2">
      <c r="A31" s="11">
        <v>20</v>
      </c>
      <c r="B31" s="256"/>
      <c r="C31" s="98" t="s">
        <v>114</v>
      </c>
      <c r="D31" s="116"/>
      <c r="E31" s="116"/>
      <c r="F31" s="116"/>
      <c r="G31" s="117">
        <f t="shared" si="1"/>
        <v>0</v>
      </c>
    </row>
    <row r="32" spans="1:7" ht="18" customHeight="1" x14ac:dyDescent="0.2">
      <c r="A32" s="11">
        <v>21</v>
      </c>
      <c r="B32" s="256"/>
      <c r="C32" s="98" t="s">
        <v>115</v>
      </c>
      <c r="D32" s="116"/>
      <c r="E32" s="116"/>
      <c r="F32" s="116"/>
      <c r="G32" s="117">
        <f t="shared" si="1"/>
        <v>0</v>
      </c>
    </row>
    <row r="33" spans="1:7" ht="18" customHeight="1" x14ac:dyDescent="0.2">
      <c r="A33" s="11">
        <v>22</v>
      </c>
      <c r="B33" s="256"/>
      <c r="C33" s="98" t="s">
        <v>116</v>
      </c>
      <c r="D33" s="116"/>
      <c r="E33" s="116"/>
      <c r="F33" s="116"/>
      <c r="G33" s="117">
        <f t="shared" si="1"/>
        <v>0</v>
      </c>
    </row>
    <row r="34" spans="1:7" ht="18" customHeight="1" x14ac:dyDescent="0.2">
      <c r="A34" s="11">
        <v>23</v>
      </c>
      <c r="B34" s="256"/>
      <c r="C34" s="98" t="s">
        <v>117</v>
      </c>
      <c r="D34" s="116"/>
      <c r="E34" s="116"/>
      <c r="F34" s="116"/>
      <c r="G34" s="117">
        <f t="shared" si="1"/>
        <v>0</v>
      </c>
    </row>
    <row r="35" spans="1:7" ht="18" customHeight="1" x14ac:dyDescent="0.2">
      <c r="A35" s="11">
        <v>24</v>
      </c>
      <c r="B35" s="254"/>
      <c r="C35" s="101" t="s">
        <v>629</v>
      </c>
      <c r="D35" s="116"/>
      <c r="E35" s="116"/>
      <c r="F35" s="116"/>
      <c r="G35" s="117">
        <f t="shared" si="1"/>
        <v>0</v>
      </c>
    </row>
    <row r="36" spans="1:7" ht="18" customHeight="1" x14ac:dyDescent="0.2">
      <c r="A36" s="11">
        <v>25</v>
      </c>
      <c r="B36" s="256"/>
      <c r="C36" s="98" t="s">
        <v>118</v>
      </c>
      <c r="D36" s="116"/>
      <c r="E36" s="116"/>
      <c r="F36" s="116"/>
      <c r="G36" s="117">
        <f t="shared" si="1"/>
        <v>0</v>
      </c>
    </row>
    <row r="37" spans="1:7" ht="18" customHeight="1" x14ac:dyDescent="0.2">
      <c r="A37" s="11">
        <v>26</v>
      </c>
      <c r="B37" s="256"/>
      <c r="C37" s="98" t="s">
        <v>119</v>
      </c>
      <c r="D37" s="116"/>
      <c r="E37" s="116"/>
      <c r="F37" s="116"/>
      <c r="G37" s="117">
        <f t="shared" si="1"/>
        <v>0</v>
      </c>
    </row>
    <row r="38" spans="1:7" ht="18" customHeight="1" x14ac:dyDescent="0.2">
      <c r="A38" s="11">
        <v>27</v>
      </c>
      <c r="B38" s="256"/>
      <c r="C38" s="98" t="s">
        <v>120</v>
      </c>
      <c r="D38" s="116"/>
      <c r="E38" s="116"/>
      <c r="F38" s="116"/>
      <c r="G38" s="117">
        <f t="shared" si="1"/>
        <v>0</v>
      </c>
    </row>
    <row r="39" spans="1:7" ht="18" customHeight="1" x14ac:dyDescent="0.2">
      <c r="A39" s="11">
        <v>28</v>
      </c>
      <c r="B39" s="256"/>
      <c r="C39" s="98" t="s">
        <v>172</v>
      </c>
      <c r="D39" s="116"/>
      <c r="E39" s="116"/>
      <c r="F39" s="116"/>
      <c r="G39" s="117">
        <f t="shared" si="1"/>
        <v>0</v>
      </c>
    </row>
    <row r="40" spans="1:7" ht="18" customHeight="1" x14ac:dyDescent="0.2">
      <c r="A40" s="11">
        <v>29</v>
      </c>
      <c r="B40" s="254" t="s">
        <v>220</v>
      </c>
      <c r="C40" s="98" t="s">
        <v>122</v>
      </c>
      <c r="D40" s="116"/>
      <c r="E40" s="116"/>
      <c r="F40" s="116"/>
      <c r="G40" s="117">
        <f t="shared" si="1"/>
        <v>0</v>
      </c>
    </row>
    <row r="41" spans="1:7" ht="18" customHeight="1" x14ac:dyDescent="0.2">
      <c r="A41" s="11">
        <v>30</v>
      </c>
      <c r="B41" s="254" t="s">
        <v>221</v>
      </c>
      <c r="C41" s="98" t="s">
        <v>123</v>
      </c>
      <c r="D41" s="116"/>
      <c r="E41" s="116"/>
      <c r="F41" s="116"/>
      <c r="G41" s="117">
        <f t="shared" si="1"/>
        <v>0</v>
      </c>
    </row>
    <row r="42" spans="1:7" ht="18" customHeight="1" x14ac:dyDescent="0.2">
      <c r="A42" s="11">
        <v>31</v>
      </c>
      <c r="B42" s="256"/>
      <c r="C42" s="98" t="s">
        <v>429</v>
      </c>
      <c r="D42" s="116"/>
      <c r="E42" s="116"/>
      <c r="F42" s="116"/>
      <c r="G42" s="117">
        <f t="shared" si="1"/>
        <v>0</v>
      </c>
    </row>
    <row r="43" spans="1:7" ht="18" customHeight="1" x14ac:dyDescent="0.2">
      <c r="A43" s="11">
        <v>32</v>
      </c>
      <c r="B43" s="256"/>
      <c r="C43" s="101" t="s">
        <v>630</v>
      </c>
      <c r="D43" s="116"/>
      <c r="E43" s="116"/>
      <c r="F43" s="116"/>
      <c r="G43" s="117">
        <f t="shared" si="1"/>
        <v>0</v>
      </c>
    </row>
    <row r="44" spans="1:7" ht="18" customHeight="1" x14ac:dyDescent="0.2">
      <c r="A44" s="11">
        <v>33</v>
      </c>
      <c r="B44" s="256"/>
      <c r="C44" s="101" t="s">
        <v>784</v>
      </c>
      <c r="D44" s="116"/>
      <c r="E44" s="116"/>
      <c r="F44" s="116"/>
      <c r="G44" s="117">
        <f t="shared" si="1"/>
        <v>0</v>
      </c>
    </row>
    <row r="45" spans="1:7" ht="18" customHeight="1" x14ac:dyDescent="0.2">
      <c r="A45" s="11">
        <v>34</v>
      </c>
      <c r="B45" s="256"/>
      <c r="C45" s="100" t="s">
        <v>522</v>
      </c>
      <c r="D45" s="116"/>
      <c r="E45" s="116"/>
      <c r="F45" s="116"/>
      <c r="G45" s="117">
        <f t="shared" si="1"/>
        <v>0</v>
      </c>
    </row>
    <row r="46" spans="1:7" ht="18" customHeight="1" x14ac:dyDescent="0.25">
      <c r="A46" s="11">
        <v>35</v>
      </c>
      <c r="C46" s="104" t="s">
        <v>524</v>
      </c>
      <c r="D46" s="117">
        <f>SUM(D25:D45)</f>
        <v>0</v>
      </c>
      <c r="E46" s="114"/>
      <c r="F46" s="117">
        <f>SUM(F25:F45)</f>
        <v>0</v>
      </c>
      <c r="G46" s="117">
        <f>SUM(G25:G45)</f>
        <v>0</v>
      </c>
    </row>
    <row r="48" spans="1:7" ht="15.75" x14ac:dyDescent="0.25">
      <c r="G48" s="13" t="str">
        <f>IF(GeneralInfo!$B$14="","",GeneralInfo!$B$14)</f>
        <v/>
      </c>
    </row>
    <row r="49" spans="1:7" ht="15.75" x14ac:dyDescent="0.25">
      <c r="G49" s="13" t="s">
        <v>209</v>
      </c>
    </row>
    <row r="50" spans="1:7" ht="15.75" x14ac:dyDescent="0.25">
      <c r="G50" s="13" t="s">
        <v>222</v>
      </c>
    </row>
    <row r="51" spans="1:7" ht="15.75" customHeight="1" x14ac:dyDescent="0.25">
      <c r="A51" s="390">
        <f>A4</f>
        <v>0</v>
      </c>
      <c r="B51" s="390"/>
      <c r="C51" s="390"/>
      <c r="D51" s="390"/>
      <c r="E51" s="390"/>
      <c r="F51" s="390"/>
      <c r="G51" s="390"/>
    </row>
    <row r="52" spans="1:7" ht="15.75" x14ac:dyDescent="0.25">
      <c r="A52" s="395" t="s">
        <v>208</v>
      </c>
      <c r="B52" s="395"/>
      <c r="C52" s="395"/>
      <c r="D52" s="395"/>
      <c r="E52" s="395"/>
      <c r="F52" s="395"/>
      <c r="G52" s="395"/>
    </row>
    <row r="53" spans="1:7" ht="15.75" x14ac:dyDescent="0.25">
      <c r="A53" s="390" t="str">
        <f>A6</f>
        <v>FOR THE PERIOD 01/00/1900 TO 01/00/1900</v>
      </c>
      <c r="B53" s="390"/>
      <c r="C53" s="390"/>
      <c r="D53" s="390"/>
      <c r="E53" s="390"/>
      <c r="F53" s="390"/>
      <c r="G53" s="390"/>
    </row>
    <row r="54" spans="1:7" ht="24" customHeight="1" x14ac:dyDescent="0.25">
      <c r="B54" s="14" t="s">
        <v>200</v>
      </c>
      <c r="C54" s="16"/>
      <c r="D54" s="34" t="s">
        <v>189</v>
      </c>
      <c r="E54" s="34" t="s">
        <v>190</v>
      </c>
      <c r="F54" s="34" t="s">
        <v>191</v>
      </c>
      <c r="G54" s="34" t="s">
        <v>193</v>
      </c>
    </row>
    <row r="55" spans="1:7" ht="15.75" x14ac:dyDescent="0.25">
      <c r="B55" s="14" t="s">
        <v>211</v>
      </c>
      <c r="D55" s="14" t="s">
        <v>213</v>
      </c>
      <c r="G55" s="14" t="s">
        <v>216</v>
      </c>
    </row>
    <row r="56" spans="1:7" ht="15.75" x14ac:dyDescent="0.25">
      <c r="B56" s="14" t="s">
        <v>212</v>
      </c>
      <c r="D56" s="14" t="s">
        <v>215</v>
      </c>
      <c r="E56" s="14" t="s">
        <v>214</v>
      </c>
      <c r="F56" s="14" t="s">
        <v>215</v>
      </c>
      <c r="G56" s="14" t="s">
        <v>219</v>
      </c>
    </row>
    <row r="57" spans="1:7" ht="16.5" thickBot="1" x14ac:dyDescent="0.3">
      <c r="B57" s="17" t="s">
        <v>217</v>
      </c>
      <c r="C57" s="19" t="s">
        <v>75</v>
      </c>
      <c r="D57" s="17" t="s">
        <v>97</v>
      </c>
      <c r="E57" s="17" t="s">
        <v>218</v>
      </c>
      <c r="F57" s="17" t="s">
        <v>282</v>
      </c>
      <c r="G57" s="17" t="s">
        <v>98</v>
      </c>
    </row>
    <row r="58" spans="1:7" ht="17.25" customHeight="1" x14ac:dyDescent="0.2">
      <c r="C58" s="18" t="s">
        <v>329</v>
      </c>
      <c r="D58" s="5"/>
      <c r="F58" s="5"/>
      <c r="G58" s="5"/>
    </row>
    <row r="59" spans="1:7" ht="17.25" customHeight="1" x14ac:dyDescent="0.2">
      <c r="A59" s="11">
        <v>36</v>
      </c>
      <c r="B59" s="194" t="s">
        <v>220</v>
      </c>
      <c r="C59" s="98" t="s">
        <v>104</v>
      </c>
      <c r="D59" s="116"/>
      <c r="E59" s="116"/>
      <c r="F59" s="116"/>
      <c r="G59" s="117">
        <f>D59+F59</f>
        <v>0</v>
      </c>
    </row>
    <row r="60" spans="1:7" ht="17.25" customHeight="1" x14ac:dyDescent="0.2">
      <c r="A60" s="11">
        <v>37</v>
      </c>
      <c r="B60" s="254" t="s">
        <v>221</v>
      </c>
      <c r="C60" s="98" t="s">
        <v>105</v>
      </c>
      <c r="D60" s="116"/>
      <c r="E60" s="116"/>
      <c r="F60" s="116"/>
      <c r="G60" s="117">
        <f t="shared" ref="G60:G73" si="2">D60+F60</f>
        <v>0</v>
      </c>
    </row>
    <row r="61" spans="1:7" ht="17.25" customHeight="1" x14ac:dyDescent="0.2">
      <c r="A61" s="11">
        <v>38</v>
      </c>
      <c r="B61" s="254" t="s">
        <v>220</v>
      </c>
      <c r="C61" s="98" t="s">
        <v>288</v>
      </c>
      <c r="D61" s="116"/>
      <c r="E61" s="116"/>
      <c r="F61" s="116"/>
      <c r="G61" s="117">
        <f t="shared" si="2"/>
        <v>0</v>
      </c>
    </row>
    <row r="62" spans="1:7" ht="17.25" customHeight="1" x14ac:dyDescent="0.2">
      <c r="A62" s="11">
        <v>39</v>
      </c>
      <c r="B62" s="254" t="s">
        <v>221</v>
      </c>
      <c r="C62" s="98" t="s">
        <v>124</v>
      </c>
      <c r="D62" s="116"/>
      <c r="E62" s="116"/>
      <c r="F62" s="116"/>
      <c r="G62" s="117">
        <f t="shared" si="2"/>
        <v>0</v>
      </c>
    </row>
    <row r="63" spans="1:7" ht="18" customHeight="1" x14ac:dyDescent="0.2">
      <c r="A63" s="11">
        <v>40</v>
      </c>
      <c r="B63" s="254" t="s">
        <v>220</v>
      </c>
      <c r="C63" s="98" t="s">
        <v>125</v>
      </c>
      <c r="D63" s="116"/>
      <c r="E63" s="116"/>
      <c r="F63" s="116"/>
      <c r="G63" s="117">
        <f t="shared" si="2"/>
        <v>0</v>
      </c>
    </row>
    <row r="64" spans="1:7" ht="18" customHeight="1" x14ac:dyDescent="0.2">
      <c r="A64" s="11">
        <v>41</v>
      </c>
      <c r="B64" s="254" t="s">
        <v>221</v>
      </c>
      <c r="C64" s="98" t="s">
        <v>137</v>
      </c>
      <c r="D64" s="116"/>
      <c r="E64" s="116"/>
      <c r="F64" s="116"/>
      <c r="G64" s="117">
        <f t="shared" si="2"/>
        <v>0</v>
      </c>
    </row>
    <row r="65" spans="1:7" ht="18" customHeight="1" x14ac:dyDescent="0.2">
      <c r="A65" s="11">
        <v>42</v>
      </c>
      <c r="B65" s="256"/>
      <c r="C65" s="98" t="s">
        <v>289</v>
      </c>
      <c r="D65" s="116"/>
      <c r="E65" s="116"/>
      <c r="F65" s="116"/>
      <c r="G65" s="117">
        <f t="shared" si="2"/>
        <v>0</v>
      </c>
    </row>
    <row r="66" spans="1:7" ht="18" customHeight="1" x14ac:dyDescent="0.2">
      <c r="A66" s="11">
        <v>43</v>
      </c>
      <c r="B66" s="256"/>
      <c r="C66" s="98" t="s">
        <v>108</v>
      </c>
      <c r="D66" s="116"/>
      <c r="E66" s="116"/>
      <c r="F66" s="116"/>
      <c r="G66" s="117">
        <f t="shared" si="2"/>
        <v>0</v>
      </c>
    </row>
    <row r="67" spans="1:7" ht="18" customHeight="1" x14ac:dyDescent="0.2">
      <c r="A67" s="11">
        <v>44</v>
      </c>
      <c r="B67" s="256"/>
      <c r="C67" s="98" t="s">
        <v>109</v>
      </c>
      <c r="D67" s="116"/>
      <c r="E67" s="116"/>
      <c r="F67" s="116"/>
      <c r="G67" s="117">
        <f t="shared" si="2"/>
        <v>0</v>
      </c>
    </row>
    <row r="68" spans="1:7" ht="18" customHeight="1" x14ac:dyDescent="0.2">
      <c r="A68" s="11">
        <v>45</v>
      </c>
      <c r="B68" s="256"/>
      <c r="C68" s="98" t="s">
        <v>324</v>
      </c>
      <c r="D68" s="116"/>
      <c r="E68" s="116"/>
      <c r="F68" s="116"/>
      <c r="G68" s="117">
        <f t="shared" si="2"/>
        <v>0</v>
      </c>
    </row>
    <row r="69" spans="1:7" ht="18" customHeight="1" x14ac:dyDescent="0.2">
      <c r="A69" s="11">
        <v>46</v>
      </c>
      <c r="B69" s="256"/>
      <c r="C69" s="98" t="s">
        <v>126</v>
      </c>
      <c r="D69" s="116"/>
      <c r="E69" s="116"/>
      <c r="F69" s="116"/>
      <c r="G69" s="117">
        <f t="shared" si="2"/>
        <v>0</v>
      </c>
    </row>
    <row r="70" spans="1:7" ht="18.75" customHeight="1" x14ac:dyDescent="0.2">
      <c r="A70" s="11">
        <v>47</v>
      </c>
      <c r="B70" s="256"/>
      <c r="C70" s="98" t="s">
        <v>127</v>
      </c>
      <c r="D70" s="116"/>
      <c r="E70" s="116"/>
      <c r="F70" s="116"/>
      <c r="G70" s="117">
        <f t="shared" si="2"/>
        <v>0</v>
      </c>
    </row>
    <row r="71" spans="1:7" ht="18" customHeight="1" x14ac:dyDescent="0.2">
      <c r="A71" s="11">
        <v>48</v>
      </c>
      <c r="B71" s="256"/>
      <c r="C71" s="98" t="s">
        <v>515</v>
      </c>
      <c r="D71" s="116"/>
      <c r="E71" s="116"/>
      <c r="F71" s="116"/>
      <c r="G71" s="117">
        <f t="shared" si="2"/>
        <v>0</v>
      </c>
    </row>
    <row r="72" spans="1:7" ht="18" customHeight="1" x14ac:dyDescent="0.2">
      <c r="A72" s="11">
        <v>49</v>
      </c>
      <c r="B72" s="256"/>
      <c r="C72" s="100" t="s">
        <v>522</v>
      </c>
      <c r="D72" s="116"/>
      <c r="E72" s="116"/>
      <c r="F72" s="116">
        <f>-'sch ECA'!M11</f>
        <v>0</v>
      </c>
      <c r="G72" s="117">
        <f t="shared" si="2"/>
        <v>0</v>
      </c>
    </row>
    <row r="73" spans="1:7" ht="18" customHeight="1" x14ac:dyDescent="0.2">
      <c r="A73" s="11">
        <v>50</v>
      </c>
      <c r="B73" s="256"/>
      <c r="C73" s="100" t="s">
        <v>522</v>
      </c>
      <c r="D73" s="116"/>
      <c r="E73" s="116"/>
      <c r="F73" s="116">
        <f>-'sch gg-2-NF'!M11-'sch gg-2-RCF'!M12-'sch gg-2-NFCBS'!M11-'sch gg-2-RCFCBS'!M12</f>
        <v>0</v>
      </c>
      <c r="G73" s="117">
        <f t="shared" si="2"/>
        <v>0</v>
      </c>
    </row>
    <row r="74" spans="1:7" ht="18" customHeight="1" x14ac:dyDescent="0.2">
      <c r="A74" s="11">
        <v>51</v>
      </c>
      <c r="C74" s="21" t="s">
        <v>525</v>
      </c>
      <c r="D74" s="117">
        <f>SUM(D59:D73)</f>
        <v>0</v>
      </c>
      <c r="E74" s="114"/>
      <c r="F74" s="117">
        <f>SUM(F59:F73)</f>
        <v>0</v>
      </c>
      <c r="G74" s="117">
        <f>SUM(G59:G73)</f>
        <v>0</v>
      </c>
    </row>
    <row r="75" spans="1:7" ht="24" customHeight="1" x14ac:dyDescent="0.2">
      <c r="C75" s="18" t="s">
        <v>77</v>
      </c>
      <c r="D75" s="114"/>
      <c r="E75" s="114"/>
      <c r="F75" s="114"/>
      <c r="G75" s="114"/>
    </row>
    <row r="76" spans="1:7" ht="19.5" customHeight="1" x14ac:dyDescent="0.2">
      <c r="A76" s="11">
        <v>52</v>
      </c>
      <c r="B76" s="194" t="s">
        <v>220</v>
      </c>
      <c r="C76" s="98" t="s">
        <v>128</v>
      </c>
      <c r="D76" s="116"/>
      <c r="E76" s="116"/>
      <c r="F76" s="116"/>
      <c r="G76" s="117">
        <f>D76+F76</f>
        <v>0</v>
      </c>
    </row>
    <row r="77" spans="1:7" ht="19.5" customHeight="1" x14ac:dyDescent="0.2">
      <c r="A77" s="11">
        <v>53</v>
      </c>
      <c r="B77" s="254" t="s">
        <v>221</v>
      </c>
      <c r="C77" s="98" t="s">
        <v>138</v>
      </c>
      <c r="D77" s="116"/>
      <c r="E77" s="116"/>
      <c r="F77" s="116"/>
      <c r="G77" s="117">
        <f t="shared" ref="G77:G87" si="3">D77+F77</f>
        <v>0</v>
      </c>
    </row>
    <row r="78" spans="1:7" ht="19.5" customHeight="1" x14ac:dyDescent="0.2">
      <c r="A78" s="11">
        <v>54</v>
      </c>
      <c r="B78" s="256"/>
      <c r="C78" s="98" t="s">
        <v>57</v>
      </c>
      <c r="D78" s="116"/>
      <c r="E78" s="116"/>
      <c r="F78" s="116"/>
      <c r="G78" s="117">
        <f t="shared" si="3"/>
        <v>0</v>
      </c>
    </row>
    <row r="79" spans="1:7" ht="19.5" customHeight="1" x14ac:dyDescent="0.2">
      <c r="A79" s="11">
        <v>55</v>
      </c>
      <c r="B79" s="256"/>
      <c r="C79" s="98" t="s">
        <v>129</v>
      </c>
      <c r="D79" s="116"/>
      <c r="E79" s="116"/>
      <c r="F79" s="116"/>
      <c r="G79" s="117">
        <f t="shared" si="3"/>
        <v>0</v>
      </c>
    </row>
    <row r="80" spans="1:7" ht="19.5" customHeight="1" x14ac:dyDescent="0.2">
      <c r="A80" s="11">
        <v>56</v>
      </c>
      <c r="B80" s="256"/>
      <c r="C80" s="98" t="s">
        <v>252</v>
      </c>
      <c r="D80" s="116"/>
      <c r="E80" s="116"/>
      <c r="F80" s="116"/>
      <c r="G80" s="117">
        <f t="shared" si="3"/>
        <v>0</v>
      </c>
    </row>
    <row r="81" spans="1:7" ht="19.5" customHeight="1" x14ac:dyDescent="0.2">
      <c r="A81" s="11">
        <v>57</v>
      </c>
      <c r="B81" s="256"/>
      <c r="C81" s="98" t="s">
        <v>130</v>
      </c>
      <c r="D81" s="116"/>
      <c r="E81" s="116"/>
      <c r="F81" s="116"/>
      <c r="G81" s="117">
        <f t="shared" si="3"/>
        <v>0</v>
      </c>
    </row>
    <row r="82" spans="1:7" ht="19.5" customHeight="1" x14ac:dyDescent="0.2">
      <c r="A82" s="11">
        <v>58</v>
      </c>
      <c r="B82" s="256"/>
      <c r="C82" s="98" t="s">
        <v>131</v>
      </c>
      <c r="D82" s="116"/>
      <c r="E82" s="116"/>
      <c r="F82" s="116"/>
      <c r="G82" s="117">
        <f t="shared" si="3"/>
        <v>0</v>
      </c>
    </row>
    <row r="83" spans="1:7" ht="19.5" customHeight="1" x14ac:dyDescent="0.2">
      <c r="A83" s="11">
        <v>59</v>
      </c>
      <c r="B83" s="256"/>
      <c r="C83" s="98" t="s">
        <v>132</v>
      </c>
      <c r="D83" s="116"/>
      <c r="E83" s="116"/>
      <c r="F83" s="116"/>
      <c r="G83" s="117">
        <f t="shared" si="3"/>
        <v>0</v>
      </c>
    </row>
    <row r="84" spans="1:7" ht="19.5" customHeight="1" x14ac:dyDescent="0.2">
      <c r="A84" s="11">
        <v>60</v>
      </c>
      <c r="B84" s="256"/>
      <c r="C84" s="98" t="s">
        <v>133</v>
      </c>
      <c r="D84" s="116"/>
      <c r="E84" s="116"/>
      <c r="F84" s="116"/>
      <c r="G84" s="117">
        <f t="shared" si="3"/>
        <v>0</v>
      </c>
    </row>
    <row r="85" spans="1:7" ht="19.5" customHeight="1" x14ac:dyDescent="0.2">
      <c r="A85" s="11">
        <v>61</v>
      </c>
      <c r="B85" s="256"/>
      <c r="C85" s="98" t="s">
        <v>134</v>
      </c>
      <c r="D85" s="116"/>
      <c r="E85" s="116"/>
      <c r="F85" s="116"/>
      <c r="G85" s="117">
        <f t="shared" si="3"/>
        <v>0</v>
      </c>
    </row>
    <row r="86" spans="1:7" ht="19.5" customHeight="1" x14ac:dyDescent="0.2">
      <c r="A86" s="11">
        <v>62</v>
      </c>
      <c r="B86" s="256"/>
      <c r="C86" s="100" t="s">
        <v>522</v>
      </c>
      <c r="D86" s="116"/>
      <c r="E86" s="116"/>
      <c r="F86" s="116">
        <f>-'sch gg-3-NF'!M11-'sch gg-3-RCF'!M12-'sch gg-3-NFCBS'!M11-'sch gg-3-RCFCBS'!M12</f>
        <v>0</v>
      </c>
      <c r="G86" s="117">
        <f t="shared" si="3"/>
        <v>0</v>
      </c>
    </row>
    <row r="87" spans="1:7" ht="19.5" customHeight="1" x14ac:dyDescent="0.2">
      <c r="A87" s="11">
        <v>63</v>
      </c>
      <c r="B87" s="256"/>
      <c r="C87" s="100" t="s">
        <v>522</v>
      </c>
      <c r="D87" s="116"/>
      <c r="E87" s="116"/>
      <c r="F87" s="116"/>
      <c r="G87" s="117">
        <f t="shared" si="3"/>
        <v>0</v>
      </c>
    </row>
    <row r="88" spans="1:7" ht="19.5" customHeight="1" x14ac:dyDescent="0.2">
      <c r="A88" s="11">
        <v>64</v>
      </c>
      <c r="C88" s="21" t="s">
        <v>526</v>
      </c>
      <c r="D88" s="117">
        <f>SUM(D76:D87)</f>
        <v>0</v>
      </c>
      <c r="E88" s="114"/>
      <c r="F88" s="117">
        <f>SUM(F76:F87)</f>
        <v>0</v>
      </c>
      <c r="G88" s="117">
        <f>SUM(G76:G87)</f>
        <v>0</v>
      </c>
    </row>
    <row r="89" spans="1:7" ht="24" customHeight="1" x14ac:dyDescent="0.2">
      <c r="C89" s="18" t="s">
        <v>78</v>
      </c>
      <c r="D89" s="114"/>
      <c r="E89" s="114"/>
      <c r="F89" s="114"/>
      <c r="G89" s="114"/>
    </row>
    <row r="90" spans="1:7" ht="18" customHeight="1" x14ac:dyDescent="0.2">
      <c r="A90" s="11">
        <v>65</v>
      </c>
      <c r="B90" s="194" t="s">
        <v>220</v>
      </c>
      <c r="C90" s="98" t="s">
        <v>128</v>
      </c>
      <c r="D90" s="116"/>
      <c r="E90" s="116"/>
      <c r="F90" s="116"/>
      <c r="G90" s="117">
        <f>D90+F90</f>
        <v>0</v>
      </c>
    </row>
    <row r="91" spans="1:7" ht="18" customHeight="1" x14ac:dyDescent="0.2">
      <c r="A91" s="11">
        <v>66</v>
      </c>
      <c r="B91" s="254" t="s">
        <v>221</v>
      </c>
      <c r="C91" s="98" t="s">
        <v>139</v>
      </c>
      <c r="D91" s="116"/>
      <c r="E91" s="116"/>
      <c r="F91" s="116"/>
      <c r="G91" s="117">
        <f t="shared" ref="G91:G95" si="4">D91+F91</f>
        <v>0</v>
      </c>
    </row>
    <row r="92" spans="1:7" ht="18" customHeight="1" x14ac:dyDescent="0.2">
      <c r="A92" s="11">
        <v>67</v>
      </c>
      <c r="B92" s="256"/>
      <c r="C92" s="98" t="s">
        <v>129</v>
      </c>
      <c r="D92" s="116"/>
      <c r="E92" s="116"/>
      <c r="F92" s="116"/>
      <c r="G92" s="117">
        <f t="shared" si="4"/>
        <v>0</v>
      </c>
    </row>
    <row r="93" spans="1:7" ht="18" customHeight="1" x14ac:dyDescent="0.2">
      <c r="A93" s="11">
        <v>68</v>
      </c>
      <c r="B93" s="256"/>
      <c r="C93" s="98" t="s">
        <v>252</v>
      </c>
      <c r="D93" s="116"/>
      <c r="E93" s="116"/>
      <c r="F93" s="116"/>
      <c r="G93" s="117">
        <f t="shared" si="4"/>
        <v>0</v>
      </c>
    </row>
    <row r="94" spans="1:7" ht="18" customHeight="1" x14ac:dyDescent="0.2">
      <c r="A94" s="11">
        <v>69</v>
      </c>
      <c r="B94" s="256"/>
      <c r="C94" s="100" t="s">
        <v>522</v>
      </c>
      <c r="D94" s="116"/>
      <c r="E94" s="116"/>
      <c r="F94" s="116"/>
      <c r="G94" s="117">
        <f t="shared" si="4"/>
        <v>0</v>
      </c>
    </row>
    <row r="95" spans="1:7" ht="18" customHeight="1" x14ac:dyDescent="0.2">
      <c r="A95" s="11">
        <v>70</v>
      </c>
      <c r="B95" s="256"/>
      <c r="C95" s="100" t="s">
        <v>892</v>
      </c>
      <c r="D95" s="116"/>
      <c r="E95" s="116"/>
      <c r="F95" s="116">
        <f>-'sch gg-2-RCF'!M11-'sch gg-2-RCFCBS'!M11-'sch gg-3-RCFCBS'!M11-'sch gg-3-RCF'!M11</f>
        <v>0</v>
      </c>
      <c r="G95" s="117">
        <f t="shared" si="4"/>
        <v>0</v>
      </c>
    </row>
    <row r="96" spans="1:7" ht="18" customHeight="1" x14ac:dyDescent="0.2">
      <c r="A96" s="11">
        <v>71</v>
      </c>
      <c r="C96" s="21" t="s">
        <v>527</v>
      </c>
      <c r="D96" s="117">
        <f>SUM(D90:D95)</f>
        <v>0</v>
      </c>
      <c r="E96" s="114"/>
      <c r="F96" s="117">
        <f>SUM(F90:F95)</f>
        <v>0</v>
      </c>
      <c r="G96" s="117">
        <f>SUM(G90:G95)</f>
        <v>0</v>
      </c>
    </row>
    <row r="98" spans="1:7" ht="15.75" x14ac:dyDescent="0.25">
      <c r="G98" s="13" t="str">
        <f>IF(GeneralInfo!$B$14="","",GeneralInfo!$B$14)</f>
        <v/>
      </c>
    </row>
    <row r="99" spans="1:7" ht="15.75" x14ac:dyDescent="0.25">
      <c r="G99" s="13" t="s">
        <v>209</v>
      </c>
    </row>
    <row r="100" spans="1:7" ht="15.75" x14ac:dyDescent="0.25">
      <c r="G100" s="13" t="s">
        <v>224</v>
      </c>
    </row>
    <row r="101" spans="1:7" ht="15.75" customHeight="1" x14ac:dyDescent="0.25">
      <c r="A101" s="390">
        <f>A51</f>
        <v>0</v>
      </c>
      <c r="B101" s="390"/>
      <c r="C101" s="390"/>
      <c r="D101" s="390"/>
      <c r="E101" s="390"/>
      <c r="F101" s="390"/>
      <c r="G101" s="390"/>
    </row>
    <row r="102" spans="1:7" ht="15.75" x14ac:dyDescent="0.25">
      <c r="A102" s="395" t="s">
        <v>208</v>
      </c>
      <c r="B102" s="395"/>
      <c r="C102" s="395"/>
      <c r="D102" s="395"/>
      <c r="E102" s="395"/>
      <c r="F102" s="395"/>
      <c r="G102" s="395"/>
    </row>
    <row r="103" spans="1:7" ht="15.75" x14ac:dyDescent="0.25">
      <c r="A103" s="390" t="str">
        <f>A53</f>
        <v>FOR THE PERIOD 01/00/1900 TO 01/00/1900</v>
      </c>
      <c r="B103" s="390"/>
      <c r="C103" s="390"/>
      <c r="D103" s="390"/>
      <c r="E103" s="390"/>
      <c r="F103" s="390"/>
      <c r="G103" s="390"/>
    </row>
    <row r="104" spans="1:7" ht="25.5" customHeight="1" x14ac:dyDescent="0.25">
      <c r="B104" s="14" t="s">
        <v>200</v>
      </c>
      <c r="C104" s="16"/>
      <c r="D104" s="34" t="s">
        <v>189</v>
      </c>
      <c r="E104" s="34" t="s">
        <v>190</v>
      </c>
      <c r="F104" s="34" t="s">
        <v>191</v>
      </c>
      <c r="G104" s="34" t="s">
        <v>193</v>
      </c>
    </row>
    <row r="105" spans="1:7" ht="15.75" x14ac:dyDescent="0.25">
      <c r="B105" s="16" t="s">
        <v>211</v>
      </c>
      <c r="D105" s="14" t="s">
        <v>213</v>
      </c>
      <c r="G105" s="14" t="s">
        <v>216</v>
      </c>
    </row>
    <row r="106" spans="1:7" ht="15.75" x14ac:dyDescent="0.25">
      <c r="B106" s="14" t="s">
        <v>212</v>
      </c>
      <c r="D106" s="14" t="s">
        <v>215</v>
      </c>
      <c r="E106" s="14" t="s">
        <v>214</v>
      </c>
      <c r="F106" s="14" t="s">
        <v>215</v>
      </c>
      <c r="G106" s="14" t="s">
        <v>219</v>
      </c>
    </row>
    <row r="107" spans="1:7" ht="16.5" thickBot="1" x14ac:dyDescent="0.3">
      <c r="B107" s="17" t="s">
        <v>217</v>
      </c>
      <c r="C107" s="19" t="s">
        <v>80</v>
      </c>
      <c r="D107" s="17" t="s">
        <v>97</v>
      </c>
      <c r="E107" s="17" t="s">
        <v>218</v>
      </c>
      <c r="F107" s="17" t="s">
        <v>282</v>
      </c>
      <c r="G107" s="17" t="s">
        <v>98</v>
      </c>
    </row>
    <row r="108" spans="1:7" x14ac:dyDescent="0.2">
      <c r="C108" s="18" t="s">
        <v>79</v>
      </c>
      <c r="D108" s="5"/>
      <c r="F108" s="5"/>
      <c r="G108" s="5"/>
    </row>
    <row r="109" spans="1:7" ht="18" customHeight="1" x14ac:dyDescent="0.2">
      <c r="A109" s="11">
        <v>72</v>
      </c>
      <c r="B109" s="194" t="s">
        <v>220</v>
      </c>
      <c r="C109" s="98" t="s">
        <v>128</v>
      </c>
      <c r="D109" s="116"/>
      <c r="E109" s="116"/>
      <c r="F109" s="116"/>
      <c r="G109" s="117">
        <f>D109+F109</f>
        <v>0</v>
      </c>
    </row>
    <row r="110" spans="1:7" ht="18" customHeight="1" x14ac:dyDescent="0.2">
      <c r="A110" s="11">
        <v>73</v>
      </c>
      <c r="B110" s="254" t="s">
        <v>221</v>
      </c>
      <c r="C110" s="98" t="s">
        <v>291</v>
      </c>
      <c r="D110" s="116"/>
      <c r="E110" s="116"/>
      <c r="F110" s="116"/>
      <c r="G110" s="117">
        <f t="shared" ref="G110:G116" si="5">D110+F110</f>
        <v>0</v>
      </c>
    </row>
    <row r="111" spans="1:7" ht="18" customHeight="1" x14ac:dyDescent="0.2">
      <c r="A111" s="11">
        <v>74</v>
      </c>
      <c r="B111" s="256"/>
      <c r="C111" s="98" t="s">
        <v>136</v>
      </c>
      <c r="D111" s="116"/>
      <c r="E111" s="116"/>
      <c r="F111" s="116"/>
      <c r="G111" s="117">
        <f t="shared" si="5"/>
        <v>0</v>
      </c>
    </row>
    <row r="112" spans="1:7" ht="18" customHeight="1" x14ac:dyDescent="0.2">
      <c r="A112" s="11">
        <v>75</v>
      </c>
      <c r="B112" s="256"/>
      <c r="C112" s="98" t="s">
        <v>129</v>
      </c>
      <c r="D112" s="116"/>
      <c r="E112" s="116"/>
      <c r="F112" s="116"/>
      <c r="G112" s="117">
        <f t="shared" si="5"/>
        <v>0</v>
      </c>
    </row>
    <row r="113" spans="1:7" ht="18" customHeight="1" x14ac:dyDescent="0.2">
      <c r="A113" s="11">
        <v>76</v>
      </c>
      <c r="B113" s="256"/>
      <c r="C113" s="98" t="s">
        <v>252</v>
      </c>
      <c r="D113" s="116"/>
      <c r="E113" s="116"/>
      <c r="F113" s="116"/>
      <c r="G113" s="117">
        <f t="shared" si="5"/>
        <v>0</v>
      </c>
    </row>
    <row r="114" spans="1:7" ht="18" customHeight="1" x14ac:dyDescent="0.2">
      <c r="A114" s="11">
        <v>77</v>
      </c>
      <c r="B114" s="256"/>
      <c r="C114" s="98" t="s">
        <v>140</v>
      </c>
      <c r="D114" s="116"/>
      <c r="E114" s="116"/>
      <c r="F114" s="116"/>
      <c r="G114" s="117">
        <f t="shared" si="5"/>
        <v>0</v>
      </c>
    </row>
    <row r="115" spans="1:7" ht="18" customHeight="1" x14ac:dyDescent="0.2">
      <c r="A115" s="11">
        <v>78</v>
      </c>
      <c r="B115" s="256"/>
      <c r="C115" s="100" t="s">
        <v>522</v>
      </c>
      <c r="D115" s="116"/>
      <c r="E115" s="116"/>
      <c r="F115" s="116"/>
      <c r="G115" s="117">
        <f t="shared" si="5"/>
        <v>0</v>
      </c>
    </row>
    <row r="116" spans="1:7" ht="18" customHeight="1" x14ac:dyDescent="0.2">
      <c r="A116" s="11">
        <v>79</v>
      </c>
      <c r="B116" s="256"/>
      <c r="C116" s="100" t="s">
        <v>522</v>
      </c>
      <c r="D116" s="116"/>
      <c r="E116" s="116"/>
      <c r="F116" s="116"/>
      <c r="G116" s="117">
        <f t="shared" si="5"/>
        <v>0</v>
      </c>
    </row>
    <row r="117" spans="1:7" ht="18" customHeight="1" x14ac:dyDescent="0.2">
      <c r="A117" s="11">
        <v>80</v>
      </c>
      <c r="C117" s="21" t="s">
        <v>528</v>
      </c>
      <c r="D117" s="117">
        <f>SUM(D109:D116)</f>
        <v>0</v>
      </c>
      <c r="E117" s="114"/>
      <c r="F117" s="117">
        <f>SUM(F109:F116)</f>
        <v>0</v>
      </c>
      <c r="G117" s="117">
        <f>SUM(G109:G116)</f>
        <v>0</v>
      </c>
    </row>
    <row r="118" spans="1:7" ht="24" customHeight="1" x14ac:dyDescent="0.2">
      <c r="C118" s="18" t="s">
        <v>81</v>
      </c>
      <c r="D118" s="114"/>
      <c r="E118" s="114"/>
      <c r="F118" s="114"/>
      <c r="G118" s="114"/>
    </row>
    <row r="119" spans="1:7" ht="18" customHeight="1" x14ac:dyDescent="0.2">
      <c r="A119" s="11">
        <v>81</v>
      </c>
      <c r="B119" s="194" t="s">
        <v>220</v>
      </c>
      <c r="C119" s="98" t="s">
        <v>128</v>
      </c>
      <c r="D119" s="116"/>
      <c r="E119" s="116"/>
      <c r="F119" s="116"/>
      <c r="G119" s="117">
        <f>D119+F119</f>
        <v>0</v>
      </c>
    </row>
    <row r="120" spans="1:7" ht="18" customHeight="1" x14ac:dyDescent="0.2">
      <c r="A120" s="11">
        <v>82</v>
      </c>
      <c r="B120" s="254" t="s">
        <v>221</v>
      </c>
      <c r="C120" s="98" t="s">
        <v>141</v>
      </c>
      <c r="D120" s="116"/>
      <c r="E120" s="116"/>
      <c r="F120" s="116"/>
      <c r="G120" s="117">
        <f t="shared" ref="G120:G126" si="6">D120+F120</f>
        <v>0</v>
      </c>
    </row>
    <row r="121" spans="1:7" ht="18" customHeight="1" x14ac:dyDescent="0.2">
      <c r="A121" s="11">
        <v>83</v>
      </c>
      <c r="B121" s="254"/>
      <c r="C121" s="98" t="s">
        <v>290</v>
      </c>
      <c r="D121" s="116"/>
      <c r="E121" s="116"/>
      <c r="F121" s="116"/>
      <c r="G121" s="117">
        <f t="shared" si="6"/>
        <v>0</v>
      </c>
    </row>
    <row r="122" spans="1:7" ht="18" customHeight="1" x14ac:dyDescent="0.2">
      <c r="A122" s="11">
        <v>84</v>
      </c>
      <c r="B122" s="256"/>
      <c r="C122" s="98" t="s">
        <v>106</v>
      </c>
      <c r="D122" s="116"/>
      <c r="E122" s="116"/>
      <c r="F122" s="116"/>
      <c r="G122" s="117">
        <f t="shared" si="6"/>
        <v>0</v>
      </c>
    </row>
    <row r="123" spans="1:7" ht="18" customHeight="1" x14ac:dyDescent="0.2">
      <c r="A123" s="11">
        <v>85</v>
      </c>
      <c r="B123" s="256"/>
      <c r="C123" s="98" t="s">
        <v>129</v>
      </c>
      <c r="D123" s="116"/>
      <c r="E123" s="116"/>
      <c r="F123" s="116"/>
      <c r="G123" s="117">
        <f t="shared" si="6"/>
        <v>0</v>
      </c>
    </row>
    <row r="124" spans="1:7" ht="18" customHeight="1" x14ac:dyDescent="0.2">
      <c r="A124" s="11">
        <v>86</v>
      </c>
      <c r="B124" s="256"/>
      <c r="C124" s="98" t="s">
        <v>252</v>
      </c>
      <c r="D124" s="116"/>
      <c r="E124" s="116"/>
      <c r="F124" s="116"/>
      <c r="G124" s="117">
        <f t="shared" si="6"/>
        <v>0</v>
      </c>
    </row>
    <row r="125" spans="1:7" ht="18" customHeight="1" x14ac:dyDescent="0.2">
      <c r="A125" s="11">
        <v>87</v>
      </c>
      <c r="B125" s="256"/>
      <c r="C125" s="100" t="s">
        <v>522</v>
      </c>
      <c r="D125" s="116"/>
      <c r="E125" s="116"/>
      <c r="F125" s="116"/>
      <c r="G125" s="117">
        <f t="shared" si="6"/>
        <v>0</v>
      </c>
    </row>
    <row r="126" spans="1:7" ht="18" customHeight="1" x14ac:dyDescent="0.2">
      <c r="A126" s="11">
        <v>88</v>
      </c>
      <c r="B126" s="256"/>
      <c r="C126" s="100" t="s">
        <v>522</v>
      </c>
      <c r="D126" s="116"/>
      <c r="E126" s="116"/>
      <c r="F126" s="116"/>
      <c r="G126" s="117">
        <f t="shared" si="6"/>
        <v>0</v>
      </c>
    </row>
    <row r="127" spans="1:7" ht="18" customHeight="1" x14ac:dyDescent="0.2">
      <c r="A127" s="11">
        <v>89</v>
      </c>
      <c r="C127" s="21" t="s">
        <v>529</v>
      </c>
      <c r="D127" s="117">
        <f>SUM(D119:D126)</f>
        <v>0</v>
      </c>
      <c r="E127" s="114"/>
      <c r="F127" s="117">
        <f>SUM(F119:F126)</f>
        <v>0</v>
      </c>
      <c r="G127" s="117">
        <f>SUM(G119:G126)</f>
        <v>0</v>
      </c>
    </row>
    <row r="128" spans="1:7" ht="24" customHeight="1" x14ac:dyDescent="0.2">
      <c r="C128" s="18" t="s">
        <v>330</v>
      </c>
      <c r="D128" s="114"/>
      <c r="E128" s="114"/>
      <c r="F128" s="114"/>
      <c r="G128" s="114"/>
    </row>
    <row r="129" spans="1:7" ht="18" customHeight="1" x14ac:dyDescent="0.2">
      <c r="A129" s="11">
        <v>90</v>
      </c>
      <c r="B129" s="194" t="s">
        <v>220</v>
      </c>
      <c r="C129" s="98" t="s">
        <v>142</v>
      </c>
      <c r="D129" s="116"/>
      <c r="E129" s="116"/>
      <c r="F129" s="116"/>
      <c r="G129" s="117">
        <f>D129+F129</f>
        <v>0</v>
      </c>
    </row>
    <row r="130" spans="1:7" ht="18" customHeight="1" x14ac:dyDescent="0.2">
      <c r="A130" s="11">
        <v>91</v>
      </c>
      <c r="B130" s="254" t="s">
        <v>220</v>
      </c>
      <c r="C130" s="98" t="s">
        <v>143</v>
      </c>
      <c r="D130" s="116"/>
      <c r="E130" s="116"/>
      <c r="F130" s="116"/>
      <c r="G130" s="117">
        <f t="shared" ref="G130:G151" si="7">D130+F130</f>
        <v>0</v>
      </c>
    </row>
    <row r="131" spans="1:7" ht="18" customHeight="1" x14ac:dyDescent="0.2">
      <c r="A131" s="11">
        <v>92</v>
      </c>
      <c r="B131" s="254" t="s">
        <v>221</v>
      </c>
      <c r="C131" s="98" t="s">
        <v>144</v>
      </c>
      <c r="D131" s="116"/>
      <c r="E131" s="116"/>
      <c r="F131" s="116"/>
      <c r="G131" s="117">
        <f t="shared" si="7"/>
        <v>0</v>
      </c>
    </row>
    <row r="132" spans="1:7" ht="18" customHeight="1" x14ac:dyDescent="0.2">
      <c r="A132" s="11">
        <v>93</v>
      </c>
      <c r="B132" s="254"/>
      <c r="C132" s="98" t="s">
        <v>145</v>
      </c>
      <c r="D132" s="116"/>
      <c r="E132" s="116"/>
      <c r="F132" s="116"/>
      <c r="G132" s="117">
        <f t="shared" si="7"/>
        <v>0</v>
      </c>
    </row>
    <row r="133" spans="1:7" ht="18" customHeight="1" x14ac:dyDescent="0.2">
      <c r="A133" s="11">
        <v>94</v>
      </c>
      <c r="B133" s="256"/>
      <c r="C133" s="98" t="s">
        <v>135</v>
      </c>
      <c r="D133" s="116"/>
      <c r="E133" s="116"/>
      <c r="F133" s="116"/>
      <c r="G133" s="117">
        <f t="shared" si="7"/>
        <v>0</v>
      </c>
    </row>
    <row r="134" spans="1:7" ht="18" customHeight="1" x14ac:dyDescent="0.2">
      <c r="A134" s="11">
        <v>95</v>
      </c>
      <c r="B134" s="256"/>
      <c r="C134" s="98" t="s">
        <v>146</v>
      </c>
      <c r="D134" s="116"/>
      <c r="E134" s="116"/>
      <c r="F134" s="116"/>
      <c r="G134" s="117">
        <f t="shared" si="7"/>
        <v>0</v>
      </c>
    </row>
    <row r="135" spans="1:7" ht="18" customHeight="1" x14ac:dyDescent="0.2">
      <c r="A135" s="11">
        <v>96</v>
      </c>
      <c r="B135" s="256"/>
      <c r="C135" s="98" t="s">
        <v>147</v>
      </c>
      <c r="D135" s="116"/>
      <c r="E135" s="116"/>
      <c r="F135" s="116"/>
      <c r="G135" s="117">
        <f t="shared" si="7"/>
        <v>0</v>
      </c>
    </row>
    <row r="136" spans="1:7" ht="18" customHeight="1" x14ac:dyDescent="0.2">
      <c r="A136" s="11">
        <v>97</v>
      </c>
      <c r="B136" s="256"/>
      <c r="C136" s="98" t="s">
        <v>148</v>
      </c>
      <c r="D136" s="116"/>
      <c r="E136" s="116"/>
      <c r="F136" s="116"/>
      <c r="G136" s="117">
        <f t="shared" si="7"/>
        <v>0</v>
      </c>
    </row>
    <row r="137" spans="1:7" ht="18" customHeight="1" x14ac:dyDescent="0.2">
      <c r="A137" s="11">
        <v>98</v>
      </c>
      <c r="B137" s="256"/>
      <c r="C137" s="98" t="s">
        <v>149</v>
      </c>
      <c r="D137" s="116"/>
      <c r="E137" s="116"/>
      <c r="F137" s="116"/>
      <c r="G137" s="117">
        <f t="shared" si="7"/>
        <v>0</v>
      </c>
    </row>
    <row r="138" spans="1:7" ht="18" customHeight="1" x14ac:dyDescent="0.2">
      <c r="A138" s="11">
        <v>99</v>
      </c>
      <c r="B138" s="256"/>
      <c r="C138" s="98" t="s">
        <v>150</v>
      </c>
      <c r="D138" s="116"/>
      <c r="E138" s="116"/>
      <c r="F138" s="116"/>
      <c r="G138" s="117">
        <f t="shared" si="7"/>
        <v>0</v>
      </c>
    </row>
    <row r="139" spans="1:7" ht="18" customHeight="1" x14ac:dyDescent="0.2">
      <c r="A139" s="11">
        <v>100</v>
      </c>
      <c r="B139" s="256"/>
      <c r="C139" s="98" t="s">
        <v>151</v>
      </c>
      <c r="D139" s="116"/>
      <c r="E139" s="116"/>
      <c r="F139" s="116"/>
      <c r="G139" s="117">
        <f t="shared" si="7"/>
        <v>0</v>
      </c>
    </row>
    <row r="140" spans="1:7" ht="18" customHeight="1" x14ac:dyDescent="0.2">
      <c r="A140" s="11">
        <v>101</v>
      </c>
      <c r="B140" s="256"/>
      <c r="C140" s="98" t="s">
        <v>152</v>
      </c>
      <c r="D140" s="116"/>
      <c r="E140" s="116"/>
      <c r="F140" s="116"/>
      <c r="G140" s="117">
        <f t="shared" si="7"/>
        <v>0</v>
      </c>
    </row>
    <row r="141" spans="1:7" ht="18" customHeight="1" x14ac:dyDescent="0.2">
      <c r="A141" s="11">
        <v>102</v>
      </c>
      <c r="B141" s="256"/>
      <c r="C141" s="98" t="s">
        <v>153</v>
      </c>
      <c r="D141" s="116"/>
      <c r="E141" s="116"/>
      <c r="F141" s="116"/>
      <c r="G141" s="117">
        <f t="shared" si="7"/>
        <v>0</v>
      </c>
    </row>
    <row r="142" spans="1:7" ht="18" customHeight="1" x14ac:dyDescent="0.2">
      <c r="A142" s="11">
        <v>103</v>
      </c>
      <c r="B142" s="256"/>
      <c r="C142" s="98" t="s">
        <v>154</v>
      </c>
      <c r="D142" s="116"/>
      <c r="E142" s="116"/>
      <c r="F142" s="116"/>
      <c r="G142" s="117">
        <f t="shared" si="7"/>
        <v>0</v>
      </c>
    </row>
    <row r="143" spans="1:7" ht="18" customHeight="1" x14ac:dyDescent="0.2">
      <c r="A143" s="11">
        <v>104</v>
      </c>
      <c r="B143" s="256"/>
      <c r="C143" s="98" t="s">
        <v>155</v>
      </c>
      <c r="D143" s="116"/>
      <c r="E143" s="116"/>
      <c r="F143" s="116"/>
      <c r="G143" s="117">
        <f t="shared" si="7"/>
        <v>0</v>
      </c>
    </row>
    <row r="144" spans="1:7" ht="18" customHeight="1" x14ac:dyDescent="0.2">
      <c r="A144" s="11">
        <v>105</v>
      </c>
      <c r="B144" s="256"/>
      <c r="C144" s="98" t="s">
        <v>156</v>
      </c>
      <c r="D144" s="116"/>
      <c r="E144" s="116"/>
      <c r="F144" s="116"/>
      <c r="G144" s="117">
        <f t="shared" si="7"/>
        <v>0</v>
      </c>
    </row>
    <row r="145" spans="1:7" ht="18" customHeight="1" x14ac:dyDescent="0.2">
      <c r="A145" s="11">
        <v>106</v>
      </c>
      <c r="B145" s="256"/>
      <c r="C145" s="98" t="s">
        <v>157</v>
      </c>
      <c r="D145" s="116"/>
      <c r="E145" s="116"/>
      <c r="F145" s="116"/>
      <c r="G145" s="117">
        <f t="shared" si="7"/>
        <v>0</v>
      </c>
    </row>
    <row r="146" spans="1:7" ht="18" customHeight="1" x14ac:dyDescent="0.2">
      <c r="A146" s="11">
        <v>107</v>
      </c>
      <c r="B146" s="256"/>
      <c r="C146" s="98" t="s">
        <v>332</v>
      </c>
      <c r="D146" s="116"/>
      <c r="E146" s="116"/>
      <c r="F146" s="116"/>
      <c r="G146" s="117">
        <f t="shared" si="7"/>
        <v>0</v>
      </c>
    </row>
    <row r="147" spans="1:7" ht="18" customHeight="1" x14ac:dyDescent="0.2">
      <c r="A147" s="11">
        <v>108</v>
      </c>
      <c r="B147" s="256"/>
      <c r="C147" s="101" t="s">
        <v>484</v>
      </c>
      <c r="D147" s="116"/>
      <c r="E147" s="116"/>
      <c r="F147" s="116"/>
      <c r="G147" s="117">
        <f t="shared" si="7"/>
        <v>0</v>
      </c>
    </row>
    <row r="148" spans="1:7" ht="18" customHeight="1" x14ac:dyDescent="0.2">
      <c r="A148" s="11">
        <v>109</v>
      </c>
      <c r="B148" s="256"/>
      <c r="C148" s="101" t="s">
        <v>618</v>
      </c>
      <c r="D148" s="116"/>
      <c r="E148" s="116"/>
      <c r="F148" s="116"/>
      <c r="G148" s="117">
        <f t="shared" si="7"/>
        <v>0</v>
      </c>
    </row>
    <row r="149" spans="1:7" ht="18" customHeight="1" x14ac:dyDescent="0.2">
      <c r="A149" s="11">
        <v>110</v>
      </c>
      <c r="B149" s="256"/>
      <c r="C149" s="100" t="s">
        <v>522</v>
      </c>
      <c r="D149" s="116"/>
      <c r="E149" s="116"/>
      <c r="F149" s="116"/>
      <c r="G149" s="117">
        <f t="shared" si="7"/>
        <v>0</v>
      </c>
    </row>
    <row r="150" spans="1:7" ht="18" customHeight="1" x14ac:dyDescent="0.2">
      <c r="A150" s="11">
        <v>111</v>
      </c>
      <c r="B150" s="256"/>
      <c r="C150" s="100" t="s">
        <v>522</v>
      </c>
      <c r="D150" s="116"/>
      <c r="E150" s="116"/>
      <c r="F150" s="116"/>
      <c r="G150" s="117">
        <f t="shared" si="7"/>
        <v>0</v>
      </c>
    </row>
    <row r="151" spans="1:7" ht="18" customHeight="1" x14ac:dyDescent="0.2">
      <c r="A151" s="11">
        <v>112</v>
      </c>
      <c r="B151" s="256"/>
      <c r="C151" s="100" t="s">
        <v>522</v>
      </c>
      <c r="D151" s="116"/>
      <c r="E151" s="116"/>
      <c r="F151" s="116"/>
      <c r="G151" s="117">
        <f t="shared" si="7"/>
        <v>0</v>
      </c>
    </row>
    <row r="152" spans="1:7" ht="18" customHeight="1" x14ac:dyDescent="0.2">
      <c r="A152" s="11">
        <v>113</v>
      </c>
      <c r="C152" s="21" t="s">
        <v>530</v>
      </c>
      <c r="D152" s="117">
        <f>SUM(D129:D151)</f>
        <v>0</v>
      </c>
      <c r="E152" s="114"/>
      <c r="F152" s="117">
        <f>SUM(F129:F151)</f>
        <v>0</v>
      </c>
      <c r="G152" s="117">
        <f>SUM(G129:G151)</f>
        <v>0</v>
      </c>
    </row>
    <row r="154" spans="1:7" ht="15.75" x14ac:dyDescent="0.25">
      <c r="G154" s="13" t="str">
        <f>IF(GeneralInfo!$B$14="","",GeneralInfo!$B$14)</f>
        <v/>
      </c>
    </row>
    <row r="155" spans="1:7" ht="15.75" x14ac:dyDescent="0.25">
      <c r="G155" s="13" t="s">
        <v>209</v>
      </c>
    </row>
    <row r="156" spans="1:7" ht="15.75" x14ac:dyDescent="0.25">
      <c r="G156" s="13" t="s">
        <v>227</v>
      </c>
    </row>
    <row r="157" spans="1:7" ht="15.75" customHeight="1" x14ac:dyDescent="0.25">
      <c r="A157" s="390">
        <f>A101</f>
        <v>0</v>
      </c>
      <c r="B157" s="390"/>
      <c r="C157" s="390"/>
      <c r="D157" s="390"/>
      <c r="E157" s="390"/>
      <c r="F157" s="390"/>
      <c r="G157" s="390"/>
    </row>
    <row r="158" spans="1:7" ht="15.75" x14ac:dyDescent="0.25">
      <c r="A158" s="395" t="s">
        <v>208</v>
      </c>
      <c r="B158" s="395"/>
      <c r="C158" s="395"/>
      <c r="D158" s="395"/>
      <c r="E158" s="395"/>
      <c r="F158" s="395"/>
      <c r="G158" s="395"/>
    </row>
    <row r="159" spans="1:7" ht="15.75" x14ac:dyDescent="0.25">
      <c r="A159" s="390" t="str">
        <f>A103</f>
        <v>FOR THE PERIOD 01/00/1900 TO 01/00/1900</v>
      </c>
      <c r="B159" s="390"/>
      <c r="C159" s="390"/>
      <c r="D159" s="390"/>
      <c r="E159" s="390"/>
      <c r="F159" s="390"/>
      <c r="G159" s="390"/>
    </row>
    <row r="160" spans="1:7" ht="25.5" customHeight="1" x14ac:dyDescent="0.25">
      <c r="B160" s="14" t="s">
        <v>200</v>
      </c>
      <c r="C160" s="16"/>
      <c r="D160" s="34" t="s">
        <v>189</v>
      </c>
      <c r="E160" s="34" t="s">
        <v>190</v>
      </c>
      <c r="F160" s="34" t="s">
        <v>191</v>
      </c>
      <c r="G160" s="34" t="s">
        <v>193</v>
      </c>
    </row>
    <row r="161" spans="1:7" ht="15.75" x14ac:dyDescent="0.25">
      <c r="B161" s="16" t="s">
        <v>211</v>
      </c>
      <c r="D161" s="14" t="s">
        <v>213</v>
      </c>
      <c r="G161" s="14" t="s">
        <v>216</v>
      </c>
    </row>
    <row r="162" spans="1:7" ht="15.75" x14ac:dyDescent="0.25">
      <c r="B162" s="14" t="s">
        <v>212</v>
      </c>
      <c r="D162" s="14" t="s">
        <v>215</v>
      </c>
      <c r="E162" s="14" t="s">
        <v>214</v>
      </c>
      <c r="F162" s="14" t="s">
        <v>215</v>
      </c>
      <c r="G162" s="14" t="s">
        <v>219</v>
      </c>
    </row>
    <row r="163" spans="1:7" ht="16.5" thickBot="1" x14ac:dyDescent="0.3">
      <c r="B163" s="17" t="s">
        <v>217</v>
      </c>
      <c r="C163" s="19" t="s">
        <v>80</v>
      </c>
      <c r="D163" s="17" t="s">
        <v>97</v>
      </c>
      <c r="E163" s="17" t="s">
        <v>218</v>
      </c>
      <c r="F163" s="17" t="s">
        <v>282</v>
      </c>
      <c r="G163" s="17" t="s">
        <v>98</v>
      </c>
    </row>
    <row r="164" spans="1:7" ht="18" customHeight="1" x14ac:dyDescent="0.2">
      <c r="C164" s="18" t="s">
        <v>363</v>
      </c>
    </row>
    <row r="165" spans="1:7" ht="18" customHeight="1" x14ac:dyDescent="0.2">
      <c r="A165" s="11">
        <v>114</v>
      </c>
      <c r="B165" s="255" t="s">
        <v>481</v>
      </c>
      <c r="C165" s="101" t="s">
        <v>482</v>
      </c>
      <c r="D165" s="192"/>
      <c r="E165" s="116"/>
      <c r="F165" s="117">
        <f>'sch z'!K30+'sch z'!K24</f>
        <v>0</v>
      </c>
      <c r="G165" s="117">
        <f>F165</f>
        <v>0</v>
      </c>
    </row>
    <row r="166" spans="1:7" ht="18" customHeight="1" x14ac:dyDescent="0.2">
      <c r="A166" s="11">
        <v>115</v>
      </c>
      <c r="B166" s="254" t="s">
        <v>220</v>
      </c>
      <c r="C166" s="98" t="s">
        <v>505</v>
      </c>
      <c r="D166" s="116"/>
      <c r="E166" s="116"/>
      <c r="F166" s="116"/>
      <c r="G166" s="117">
        <f>D166+F166</f>
        <v>0</v>
      </c>
    </row>
    <row r="167" spans="1:7" ht="18" customHeight="1" x14ac:dyDescent="0.2">
      <c r="A167" s="11">
        <v>116</v>
      </c>
      <c r="B167" s="254" t="s">
        <v>221</v>
      </c>
      <c r="C167" s="98" t="s">
        <v>502</v>
      </c>
      <c r="D167" s="116"/>
      <c r="E167" s="116"/>
      <c r="F167" s="116"/>
      <c r="G167" s="117">
        <f t="shared" ref="G167:G170" si="8">D167+F167</f>
        <v>0</v>
      </c>
    </row>
    <row r="168" spans="1:7" ht="18" customHeight="1" x14ac:dyDescent="0.2">
      <c r="A168" s="11">
        <v>117</v>
      </c>
      <c r="B168" s="256"/>
      <c r="C168" s="98" t="s">
        <v>173</v>
      </c>
      <c r="D168" s="116"/>
      <c r="E168" s="116"/>
      <c r="F168" s="116"/>
      <c r="G168" s="117">
        <f t="shared" si="8"/>
        <v>0</v>
      </c>
    </row>
    <row r="169" spans="1:7" ht="18" customHeight="1" x14ac:dyDescent="0.2">
      <c r="A169" s="11">
        <v>118</v>
      </c>
      <c r="B169" s="256"/>
      <c r="C169" s="101" t="s">
        <v>500</v>
      </c>
      <c r="D169" s="116"/>
      <c r="E169" s="116"/>
      <c r="F169" s="116"/>
      <c r="G169" s="117">
        <f t="shared" si="8"/>
        <v>0</v>
      </c>
    </row>
    <row r="170" spans="1:7" ht="18" customHeight="1" x14ac:dyDescent="0.2">
      <c r="A170" s="11">
        <v>119</v>
      </c>
      <c r="B170" s="256" t="s">
        <v>501</v>
      </c>
      <c r="C170" s="101" t="s">
        <v>503</v>
      </c>
      <c r="D170" s="192"/>
      <c r="E170" s="116"/>
      <c r="F170" s="116"/>
      <c r="G170" s="117">
        <f t="shared" si="8"/>
        <v>0</v>
      </c>
    </row>
    <row r="171" spans="1:7" ht="18" customHeight="1" x14ac:dyDescent="0.2">
      <c r="A171" s="11">
        <v>120</v>
      </c>
      <c r="C171" s="21" t="s">
        <v>536</v>
      </c>
      <c r="D171" s="117">
        <f>SUM(D165:D170)</f>
        <v>0</v>
      </c>
      <c r="E171" s="114"/>
      <c r="F171" s="117">
        <f>SUM(F165:F170)</f>
        <v>0</v>
      </c>
      <c r="G171" s="117">
        <f>SUM(G165:G170)</f>
        <v>0</v>
      </c>
    </row>
    <row r="172" spans="1:7" ht="24" customHeight="1" x14ac:dyDescent="0.2">
      <c r="C172" s="18" t="s">
        <v>364</v>
      </c>
      <c r="D172" s="114"/>
      <c r="E172" s="114"/>
      <c r="F172" s="114"/>
      <c r="G172" s="114"/>
    </row>
    <row r="173" spans="1:7" ht="18" customHeight="1" x14ac:dyDescent="0.2">
      <c r="A173" s="11">
        <v>121</v>
      </c>
      <c r="B173" s="256" t="s">
        <v>220</v>
      </c>
      <c r="C173" s="98" t="s">
        <v>158</v>
      </c>
      <c r="D173" s="116"/>
      <c r="E173" s="116"/>
      <c r="F173" s="117">
        <f>-D173</f>
        <v>0</v>
      </c>
      <c r="G173" s="117">
        <f>D173+F173</f>
        <v>0</v>
      </c>
    </row>
    <row r="174" spans="1:7" ht="18" customHeight="1" x14ac:dyDescent="0.2">
      <c r="A174" s="11">
        <v>122</v>
      </c>
      <c r="B174" s="254" t="s">
        <v>220</v>
      </c>
      <c r="C174" s="98" t="s">
        <v>367</v>
      </c>
      <c r="D174" s="116"/>
      <c r="E174" s="116"/>
      <c r="F174" s="117">
        <f t="shared" ref="F174:F197" si="9">-D174</f>
        <v>0</v>
      </c>
      <c r="G174" s="117">
        <f t="shared" ref="G174:G197" si="10">D174+F174</f>
        <v>0</v>
      </c>
    </row>
    <row r="175" spans="1:7" ht="18" customHeight="1" x14ac:dyDescent="0.2">
      <c r="A175" s="11">
        <v>123</v>
      </c>
      <c r="B175" s="254" t="s">
        <v>220</v>
      </c>
      <c r="C175" s="98" t="s">
        <v>159</v>
      </c>
      <c r="D175" s="116"/>
      <c r="E175" s="116"/>
      <c r="F175" s="117">
        <f t="shared" si="9"/>
        <v>0</v>
      </c>
      <c r="G175" s="117">
        <f t="shared" si="10"/>
        <v>0</v>
      </c>
    </row>
    <row r="176" spans="1:7" ht="18" customHeight="1" x14ac:dyDescent="0.2">
      <c r="A176" s="11">
        <v>124</v>
      </c>
      <c r="B176" s="254" t="s">
        <v>221</v>
      </c>
      <c r="C176" s="98" t="s">
        <v>165</v>
      </c>
      <c r="D176" s="116"/>
      <c r="E176" s="116"/>
      <c r="F176" s="117">
        <f t="shared" si="9"/>
        <v>0</v>
      </c>
      <c r="G176" s="117">
        <f t="shared" si="10"/>
        <v>0</v>
      </c>
    </row>
    <row r="177" spans="1:7" ht="18" customHeight="1" x14ac:dyDescent="0.2">
      <c r="A177" s="11">
        <v>125</v>
      </c>
      <c r="B177" s="256"/>
      <c r="C177" s="98" t="s">
        <v>160</v>
      </c>
      <c r="D177" s="116"/>
      <c r="E177" s="116"/>
      <c r="F177" s="117">
        <f t="shared" si="9"/>
        <v>0</v>
      </c>
      <c r="G177" s="117">
        <f t="shared" si="10"/>
        <v>0</v>
      </c>
    </row>
    <row r="178" spans="1:7" ht="18" customHeight="1" x14ac:dyDescent="0.2">
      <c r="A178" s="11">
        <v>126</v>
      </c>
      <c r="B178" s="256"/>
      <c r="C178" s="98" t="s">
        <v>161</v>
      </c>
      <c r="D178" s="116"/>
      <c r="E178" s="116"/>
      <c r="F178" s="117">
        <f t="shared" si="9"/>
        <v>0</v>
      </c>
      <c r="G178" s="117">
        <f t="shared" si="10"/>
        <v>0</v>
      </c>
    </row>
    <row r="179" spans="1:7" ht="18" customHeight="1" x14ac:dyDescent="0.2">
      <c r="A179" s="11">
        <v>127</v>
      </c>
      <c r="B179" s="256"/>
      <c r="C179" s="98" t="s">
        <v>162</v>
      </c>
      <c r="D179" s="116"/>
      <c r="E179" s="116"/>
      <c r="F179" s="117">
        <f t="shared" si="9"/>
        <v>0</v>
      </c>
      <c r="G179" s="117">
        <f t="shared" si="10"/>
        <v>0</v>
      </c>
    </row>
    <row r="180" spans="1:7" ht="18" customHeight="1" x14ac:dyDescent="0.2">
      <c r="A180" s="11">
        <v>128</v>
      </c>
      <c r="B180" s="256"/>
      <c r="C180" s="98" t="s">
        <v>163</v>
      </c>
      <c r="D180" s="116"/>
      <c r="E180" s="116"/>
      <c r="F180" s="117">
        <f t="shared" si="9"/>
        <v>0</v>
      </c>
      <c r="G180" s="117">
        <f t="shared" si="10"/>
        <v>0</v>
      </c>
    </row>
    <row r="181" spans="1:7" ht="18" customHeight="1" x14ac:dyDescent="0.2">
      <c r="A181" s="11">
        <v>129</v>
      </c>
      <c r="B181" s="256"/>
      <c r="C181" s="98" t="s">
        <v>164</v>
      </c>
      <c r="D181" s="116"/>
      <c r="E181" s="116"/>
      <c r="F181" s="117">
        <f t="shared" si="9"/>
        <v>0</v>
      </c>
      <c r="G181" s="117">
        <f t="shared" si="10"/>
        <v>0</v>
      </c>
    </row>
    <row r="182" spans="1:7" ht="18" customHeight="1" x14ac:dyDescent="0.2">
      <c r="A182" s="11">
        <v>130</v>
      </c>
      <c r="B182" s="256"/>
      <c r="C182" s="98" t="s">
        <v>166</v>
      </c>
      <c r="D182" s="116"/>
      <c r="E182" s="116"/>
      <c r="F182" s="117">
        <f t="shared" si="9"/>
        <v>0</v>
      </c>
      <c r="G182" s="117">
        <f t="shared" si="10"/>
        <v>0</v>
      </c>
    </row>
    <row r="183" spans="1:7" ht="18" customHeight="1" x14ac:dyDescent="0.2">
      <c r="A183" s="11">
        <v>131</v>
      </c>
      <c r="B183" s="256"/>
      <c r="C183" s="98" t="s">
        <v>167</v>
      </c>
      <c r="D183" s="116"/>
      <c r="E183" s="116"/>
      <c r="F183" s="117">
        <f t="shared" si="9"/>
        <v>0</v>
      </c>
      <c r="G183" s="117">
        <f t="shared" si="10"/>
        <v>0</v>
      </c>
    </row>
    <row r="184" spans="1:7" ht="18" customHeight="1" x14ac:dyDescent="0.2">
      <c r="A184" s="11">
        <v>132</v>
      </c>
      <c r="B184" s="256"/>
      <c r="C184" s="98" t="s">
        <v>168</v>
      </c>
      <c r="D184" s="116"/>
      <c r="E184" s="116"/>
      <c r="F184" s="117">
        <f t="shared" si="9"/>
        <v>0</v>
      </c>
      <c r="G184" s="117">
        <f t="shared" si="10"/>
        <v>0</v>
      </c>
    </row>
    <row r="185" spans="1:7" ht="18" customHeight="1" x14ac:dyDescent="0.2">
      <c r="A185" s="11">
        <v>133</v>
      </c>
      <c r="B185" s="256"/>
      <c r="C185" s="98" t="s">
        <v>169</v>
      </c>
      <c r="D185" s="116"/>
      <c r="E185" s="116"/>
      <c r="F185" s="117">
        <f t="shared" si="9"/>
        <v>0</v>
      </c>
      <c r="G185" s="117">
        <f t="shared" si="10"/>
        <v>0</v>
      </c>
    </row>
    <row r="186" spans="1:7" ht="18" customHeight="1" x14ac:dyDescent="0.2">
      <c r="A186" s="11">
        <v>134</v>
      </c>
      <c r="B186" s="256"/>
      <c r="C186" s="98" t="s">
        <v>82</v>
      </c>
      <c r="D186" s="116"/>
      <c r="E186" s="116"/>
      <c r="F186" s="117">
        <f t="shared" si="9"/>
        <v>0</v>
      </c>
      <c r="G186" s="117">
        <f t="shared" si="10"/>
        <v>0</v>
      </c>
    </row>
    <row r="187" spans="1:7" ht="18" customHeight="1" x14ac:dyDescent="0.2">
      <c r="A187" s="11">
        <v>135</v>
      </c>
      <c r="B187" s="256"/>
      <c r="C187" s="98" t="s">
        <v>83</v>
      </c>
      <c r="D187" s="116"/>
      <c r="E187" s="116"/>
      <c r="F187" s="117">
        <f t="shared" si="9"/>
        <v>0</v>
      </c>
      <c r="G187" s="117">
        <f t="shared" si="10"/>
        <v>0</v>
      </c>
    </row>
    <row r="188" spans="1:7" ht="18" customHeight="1" x14ac:dyDescent="0.2">
      <c r="A188" s="11">
        <v>136</v>
      </c>
      <c r="B188" s="256"/>
      <c r="C188" s="98" t="s">
        <v>331</v>
      </c>
      <c r="D188" s="116"/>
      <c r="E188" s="116"/>
      <c r="F188" s="117">
        <f t="shared" si="9"/>
        <v>0</v>
      </c>
      <c r="G188" s="117">
        <f t="shared" si="10"/>
        <v>0</v>
      </c>
    </row>
    <row r="189" spans="1:7" ht="18" customHeight="1" x14ac:dyDescent="0.2">
      <c r="A189" s="11">
        <v>137</v>
      </c>
      <c r="B189" s="256"/>
      <c r="C189" s="98" t="s">
        <v>84</v>
      </c>
      <c r="D189" s="116"/>
      <c r="E189" s="116"/>
      <c r="F189" s="117">
        <f t="shared" si="9"/>
        <v>0</v>
      </c>
      <c r="G189" s="117">
        <f t="shared" si="10"/>
        <v>0</v>
      </c>
    </row>
    <row r="190" spans="1:7" ht="18" customHeight="1" x14ac:dyDescent="0.2">
      <c r="A190" s="11">
        <v>138</v>
      </c>
      <c r="B190" s="256"/>
      <c r="C190" s="98" t="s">
        <v>85</v>
      </c>
      <c r="D190" s="116"/>
      <c r="E190" s="116"/>
      <c r="F190" s="117">
        <f t="shared" si="9"/>
        <v>0</v>
      </c>
      <c r="G190" s="117">
        <f t="shared" si="10"/>
        <v>0</v>
      </c>
    </row>
    <row r="191" spans="1:7" ht="18" customHeight="1" x14ac:dyDescent="0.2">
      <c r="A191" s="11">
        <v>139</v>
      </c>
      <c r="B191" s="256"/>
      <c r="C191" s="98" t="s">
        <v>86</v>
      </c>
      <c r="D191" s="116"/>
      <c r="E191" s="116"/>
      <c r="F191" s="117">
        <f t="shared" si="9"/>
        <v>0</v>
      </c>
      <c r="G191" s="117">
        <f t="shared" si="10"/>
        <v>0</v>
      </c>
    </row>
    <row r="192" spans="1:7" ht="18" customHeight="1" x14ac:dyDescent="0.2">
      <c r="A192" s="11">
        <v>140</v>
      </c>
      <c r="B192" s="256"/>
      <c r="C192" s="98" t="s">
        <v>88</v>
      </c>
      <c r="D192" s="116"/>
      <c r="E192" s="116"/>
      <c r="F192" s="117">
        <f t="shared" si="9"/>
        <v>0</v>
      </c>
      <c r="G192" s="117">
        <f t="shared" si="10"/>
        <v>0</v>
      </c>
    </row>
    <row r="193" spans="1:7" ht="18" customHeight="1" x14ac:dyDescent="0.2">
      <c r="A193" s="11">
        <v>141</v>
      </c>
      <c r="B193" s="256"/>
      <c r="C193" s="98" t="s">
        <v>87</v>
      </c>
      <c r="D193" s="116"/>
      <c r="E193" s="116"/>
      <c r="F193" s="117">
        <f t="shared" si="9"/>
        <v>0</v>
      </c>
      <c r="G193" s="117">
        <f t="shared" si="10"/>
        <v>0</v>
      </c>
    </row>
    <row r="194" spans="1:7" ht="18" customHeight="1" x14ac:dyDescent="0.2">
      <c r="A194" s="11">
        <v>142</v>
      </c>
      <c r="B194" s="256"/>
      <c r="C194" s="98" t="s">
        <v>89</v>
      </c>
      <c r="D194" s="116"/>
      <c r="E194" s="116"/>
      <c r="F194" s="117">
        <f t="shared" si="9"/>
        <v>0</v>
      </c>
      <c r="G194" s="117">
        <f t="shared" si="10"/>
        <v>0</v>
      </c>
    </row>
    <row r="195" spans="1:7" ht="18" customHeight="1" x14ac:dyDescent="0.2">
      <c r="A195" s="11">
        <v>143</v>
      </c>
      <c r="B195" s="256"/>
      <c r="C195" s="98" t="s">
        <v>90</v>
      </c>
      <c r="D195" s="116"/>
      <c r="E195" s="116"/>
      <c r="F195" s="117">
        <f t="shared" si="9"/>
        <v>0</v>
      </c>
      <c r="G195" s="117">
        <f t="shared" si="10"/>
        <v>0</v>
      </c>
    </row>
    <row r="196" spans="1:7" ht="18" customHeight="1" x14ac:dyDescent="0.2">
      <c r="A196" s="11">
        <v>144</v>
      </c>
      <c r="B196" s="256"/>
      <c r="C196" s="100" t="s">
        <v>522</v>
      </c>
      <c r="D196" s="116"/>
      <c r="E196" s="116"/>
      <c r="F196" s="117">
        <f t="shared" si="9"/>
        <v>0</v>
      </c>
      <c r="G196" s="117">
        <f t="shared" si="10"/>
        <v>0</v>
      </c>
    </row>
    <row r="197" spans="1:7" ht="18" customHeight="1" x14ac:dyDescent="0.2">
      <c r="A197" s="11">
        <v>145</v>
      </c>
      <c r="B197" s="256"/>
      <c r="C197" s="100" t="s">
        <v>522</v>
      </c>
      <c r="D197" s="116"/>
      <c r="E197" s="116"/>
      <c r="F197" s="117">
        <f t="shared" si="9"/>
        <v>0</v>
      </c>
      <c r="G197" s="117">
        <f t="shared" si="10"/>
        <v>0</v>
      </c>
    </row>
    <row r="198" spans="1:7" ht="18" customHeight="1" x14ac:dyDescent="0.2">
      <c r="A198" s="11">
        <v>146</v>
      </c>
      <c r="C198" s="21" t="s">
        <v>535</v>
      </c>
      <c r="D198" s="117">
        <f>SUM(D173:D197)</f>
        <v>0</v>
      </c>
      <c r="E198" s="114"/>
      <c r="F198" s="117">
        <f>SUM(F173:F197)</f>
        <v>0</v>
      </c>
      <c r="G198" s="117">
        <f>SUM(G173:G197)</f>
        <v>0</v>
      </c>
    </row>
    <row r="199" spans="1:7" ht="24" customHeight="1" x14ac:dyDescent="0.25">
      <c r="A199" s="11">
        <v>147</v>
      </c>
      <c r="C199" s="104" t="s">
        <v>532</v>
      </c>
      <c r="D199" s="117">
        <f>D198+D171+D152+D127+D117+D96+D88+D74</f>
        <v>0</v>
      </c>
      <c r="E199" s="114"/>
      <c r="F199" s="117">
        <f>F198+F171+F152+F127+F117+F96+F88+F74</f>
        <v>0</v>
      </c>
      <c r="G199" s="117">
        <f>G198+G171+G152+G127+G117+G96+G88+G74</f>
        <v>0</v>
      </c>
    </row>
    <row r="200" spans="1:7" ht="24" customHeight="1" x14ac:dyDescent="0.25">
      <c r="A200" s="11">
        <v>148</v>
      </c>
      <c r="B200" s="16" t="s">
        <v>99</v>
      </c>
      <c r="D200" s="117">
        <f>D23+D46+D199</f>
        <v>0</v>
      </c>
      <c r="E200" s="114"/>
      <c r="F200" s="117">
        <f>F23+F46+F199</f>
        <v>0</v>
      </c>
      <c r="G200" s="117">
        <f>G23+G46+G199</f>
        <v>0</v>
      </c>
    </row>
    <row r="201" spans="1:7" ht="24" customHeight="1" x14ac:dyDescent="0.25">
      <c r="A201" s="11">
        <v>149</v>
      </c>
      <c r="B201" s="84" t="s">
        <v>91</v>
      </c>
      <c r="D201" s="116">
        <v>0</v>
      </c>
      <c r="E201" s="114"/>
      <c r="F201" s="114"/>
      <c r="G201" s="114"/>
    </row>
    <row r="202" spans="1:7" ht="24" customHeight="1" x14ac:dyDescent="0.25">
      <c r="A202" s="11">
        <v>150</v>
      </c>
      <c r="C202" s="16" t="s">
        <v>92</v>
      </c>
      <c r="D202" s="117">
        <f>D200-D201</f>
        <v>0</v>
      </c>
      <c r="E202" s="114"/>
      <c r="F202" s="114"/>
      <c r="G202" s="114"/>
    </row>
  </sheetData>
  <mergeCells count="12">
    <mergeCell ref="A4:G4"/>
    <mergeCell ref="A6:G6"/>
    <mergeCell ref="A51:G51"/>
    <mergeCell ref="A53:G53"/>
    <mergeCell ref="A101:G101"/>
    <mergeCell ref="A159:G159"/>
    <mergeCell ref="A5:G5"/>
    <mergeCell ref="A52:G52"/>
    <mergeCell ref="A102:G102"/>
    <mergeCell ref="A158:G158"/>
    <mergeCell ref="A103:G103"/>
    <mergeCell ref="A157:G157"/>
  </mergeCells>
  <phoneticPr fontId="0" type="noConversion"/>
  <printOptions horizontalCentered="1"/>
  <pageMargins left="0.25" right="0.25" top="0.75" bottom="0.75" header="0.5" footer="0.5"/>
  <pageSetup scale="69" fitToHeight="0" orientation="portrait" r:id="rId1"/>
  <headerFooter alignWithMargins="0"/>
  <rowBreaks count="3" manualBreakCount="3">
    <brk id="47" max="16383" man="1"/>
    <brk id="97" max="16383" man="1"/>
    <brk id="15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A1:I36"/>
  <sheetViews>
    <sheetView showGridLines="0" showOutlineSymbols="0" zoomScale="75" zoomScaleNormal="75" workbookViewId="0">
      <selection activeCell="G21" sqref="G21"/>
    </sheetView>
  </sheetViews>
  <sheetFormatPr defaultColWidth="9.6640625" defaultRowHeight="15" x14ac:dyDescent="0.2"/>
  <cols>
    <col min="1" max="1" width="3.21875" bestFit="1" customWidth="1"/>
    <col min="2" max="2" width="3.109375" customWidth="1"/>
    <col min="3" max="3" width="38.21875" customWidth="1"/>
    <col min="4" max="4" width="12.6640625" customWidth="1"/>
    <col min="5" max="5" width="12.44140625" customWidth="1"/>
    <col min="6" max="6" width="17.44140625" customWidth="1"/>
    <col min="7" max="7" width="10.109375" customWidth="1"/>
    <col min="8" max="8" width="9.6640625" customWidth="1"/>
    <col min="9" max="9" width="9.5546875" customWidth="1"/>
    <col min="10" max="13" width="9.6640625" customWidth="1"/>
    <col min="14" max="14" width="12.21875" customWidth="1"/>
    <col min="15" max="15" width="9.6640625" customWidth="1"/>
    <col min="16" max="16" width="12.21875" customWidth="1"/>
  </cols>
  <sheetData>
    <row r="1" spans="1:9" ht="15.75" x14ac:dyDescent="0.25">
      <c r="G1" s="13" t="str">
        <f>IF(GeneralInfo!$B$14="","",GeneralInfo!$B$14)</f>
        <v/>
      </c>
    </row>
    <row r="2" spans="1:9" ht="15.75" x14ac:dyDescent="0.25">
      <c r="G2" s="13" t="s">
        <v>229</v>
      </c>
    </row>
    <row r="3" spans="1:9" ht="15.75" customHeight="1" x14ac:dyDescent="0.25">
      <c r="A3" s="390">
        <f>GeneralInfo!$B$5</f>
        <v>0</v>
      </c>
      <c r="B3" s="390"/>
      <c r="C3" s="390"/>
      <c r="D3" s="390"/>
      <c r="E3" s="390"/>
      <c r="F3" s="390"/>
      <c r="G3" s="390"/>
    </row>
    <row r="4" spans="1:9" ht="15.75" x14ac:dyDescent="0.25">
      <c r="A4" s="390" t="s">
        <v>228</v>
      </c>
      <c r="B4" s="390"/>
      <c r="C4" s="390"/>
      <c r="D4" s="390"/>
      <c r="E4" s="390"/>
      <c r="F4" s="390"/>
      <c r="G4" s="390"/>
      <c r="H4" s="15"/>
      <c r="I4" s="15"/>
    </row>
    <row r="5" spans="1:9" ht="15.75" x14ac:dyDescent="0.25">
      <c r="A5" s="390" t="str">
        <f>"FOR THE PERIOD "&amp;TEXT(GeneralInfo!$B$15,"MM/DD/YYYY")&amp;" TO "&amp;TEXT(GeneralInfo!$B$16,"MM/DD/YYYY")</f>
        <v>FOR THE PERIOD 01/00/1900 TO 01/00/1900</v>
      </c>
      <c r="B5" s="390"/>
      <c r="C5" s="390"/>
      <c r="D5" s="390"/>
      <c r="E5" s="390"/>
      <c r="F5" s="390"/>
      <c r="G5" s="390"/>
    </row>
    <row r="6" spans="1:9" ht="15.75" x14ac:dyDescent="0.25">
      <c r="D6" s="20"/>
      <c r="F6" s="20"/>
    </row>
    <row r="7" spans="1:9" ht="15.75" x14ac:dyDescent="0.25">
      <c r="F7" s="20">
        <v>1</v>
      </c>
      <c r="G7" s="20">
        <v>2</v>
      </c>
      <c r="I7" s="20"/>
    </row>
    <row r="8" spans="1:9" ht="15.75" x14ac:dyDescent="0.25">
      <c r="F8" s="14"/>
      <c r="G8" s="14" t="s">
        <v>178</v>
      </c>
    </row>
    <row r="9" spans="1:9" ht="15.75" x14ac:dyDescent="0.25">
      <c r="F9" s="14" t="s">
        <v>216</v>
      </c>
      <c r="G9" s="14" t="s">
        <v>171</v>
      </c>
    </row>
    <row r="10" spans="1:9" ht="16.5" thickBot="1" x14ac:dyDescent="0.3">
      <c r="A10" s="16"/>
      <c r="F10" s="17" t="s">
        <v>230</v>
      </c>
      <c r="G10" s="17" t="s">
        <v>231</v>
      </c>
    </row>
    <row r="11" spans="1:9" ht="27" customHeight="1" x14ac:dyDescent="0.2">
      <c r="A11" s="11">
        <v>1</v>
      </c>
      <c r="B11" s="21" t="s">
        <v>641</v>
      </c>
      <c r="F11" s="91">
        <f>'sch r'!F24</f>
        <v>0</v>
      </c>
      <c r="G11" s="90">
        <f>IFERROR(ROUND(F11/G18,2),0)</f>
        <v>0</v>
      </c>
    </row>
    <row r="12" spans="1:9" ht="27" customHeight="1" x14ac:dyDescent="0.2">
      <c r="A12" s="11">
        <v>2</v>
      </c>
      <c r="B12" t="s">
        <v>373</v>
      </c>
      <c r="C12" s="21" t="s">
        <v>785</v>
      </c>
      <c r="F12" s="91">
        <f>'sch r'!F47</f>
        <v>0</v>
      </c>
      <c r="G12" s="90">
        <f>IFERROR(ROUND(F12/G19,2),0)</f>
        <v>0</v>
      </c>
    </row>
    <row r="13" spans="1:9" ht="27" customHeight="1" x14ac:dyDescent="0.2">
      <c r="A13" s="3" t="s">
        <v>320</v>
      </c>
      <c r="B13" t="s">
        <v>374</v>
      </c>
      <c r="C13" t="s">
        <v>388</v>
      </c>
      <c r="G13" s="119" t="str">
        <f>IF(G19&lt;G20,F33,"N/A")</f>
        <v>N/A</v>
      </c>
    </row>
    <row r="14" spans="1:9" ht="27" customHeight="1" x14ac:dyDescent="0.2">
      <c r="A14" s="11">
        <v>3</v>
      </c>
      <c r="B14" s="21" t="s">
        <v>786</v>
      </c>
      <c r="F14" s="91">
        <f>'sch r'!F176</f>
        <v>0</v>
      </c>
      <c r="G14" s="86">
        <f>IFERROR(ROUND(F14/G18,2),0)</f>
        <v>0</v>
      </c>
    </row>
    <row r="15" spans="1:9" ht="27" customHeight="1" thickBot="1" x14ac:dyDescent="0.25">
      <c r="A15" s="11">
        <v>4</v>
      </c>
      <c r="B15" t="s">
        <v>326</v>
      </c>
      <c r="F15" s="102">
        <f>F11+F12+F14</f>
        <v>0</v>
      </c>
    </row>
    <row r="16" spans="1:9" ht="18.75" customHeight="1" thickTop="1" x14ac:dyDescent="0.25">
      <c r="A16" s="11"/>
      <c r="G16" s="14" t="s">
        <v>171</v>
      </c>
    </row>
    <row r="17" spans="1:7" ht="18.75" customHeight="1" thickBot="1" x14ac:dyDescent="0.3">
      <c r="G17" s="17" t="s">
        <v>238</v>
      </c>
    </row>
    <row r="18" spans="1:7" ht="27" customHeight="1" x14ac:dyDescent="0.2">
      <c r="A18" s="11">
        <v>5</v>
      </c>
      <c r="B18" t="s">
        <v>373</v>
      </c>
      <c r="C18" t="s">
        <v>471</v>
      </c>
      <c r="G18" s="115">
        <f>'sch k'!J23</f>
        <v>0</v>
      </c>
    </row>
    <row r="19" spans="1:7" ht="27" customHeight="1" x14ac:dyDescent="0.2">
      <c r="B19" t="s">
        <v>374</v>
      </c>
      <c r="C19" t="s">
        <v>472</v>
      </c>
      <c r="G19" s="115">
        <f>'sch k'!K23</f>
        <v>0</v>
      </c>
    </row>
    <row r="20" spans="1:7" ht="27" customHeight="1" x14ac:dyDescent="0.2">
      <c r="A20" s="3" t="s">
        <v>320</v>
      </c>
      <c r="B20" t="s">
        <v>375</v>
      </c>
      <c r="C20" s="21" t="s">
        <v>904</v>
      </c>
      <c r="G20" s="115">
        <f>IF(GeneralInfo!C29&gt;60,ROUND(((BedProration!E9*(GeneralInfo!B16-GeneralInfo!B15+1))-SUM('sch k'!G11:G22))*0.85,0),ROUND(((BedProration!E9*(GeneralInfo!B16-GeneralInfo!B15+1))-SUM('sch k'!G22:G111))*0.8,0))</f>
        <v>0</v>
      </c>
    </row>
    <row r="21" spans="1:7" ht="39.75" customHeight="1" x14ac:dyDescent="0.2">
      <c r="A21" s="3" t="s">
        <v>320</v>
      </c>
      <c r="B21" t="s">
        <v>887</v>
      </c>
    </row>
    <row r="22" spans="1:7" x14ac:dyDescent="0.2">
      <c r="B22" t="s">
        <v>888</v>
      </c>
    </row>
    <row r="23" spans="1:7" x14ac:dyDescent="0.2">
      <c r="B23" t="s">
        <v>889</v>
      </c>
    </row>
    <row r="24" spans="1:7" x14ac:dyDescent="0.2">
      <c r="B24" t="s">
        <v>890</v>
      </c>
    </row>
    <row r="28" spans="1:7" ht="15.75" x14ac:dyDescent="0.25">
      <c r="C28" s="103" t="str">
        <f>IF(G20&gt;G19,"Note to line 2(b):","")</f>
        <v/>
      </c>
      <c r="D28" s="28" t="str">
        <f>IF(G20&gt;G19,"Costs","")</f>
        <v/>
      </c>
      <c r="E28" s="28" t="str">
        <f>IF(G20&gt;G19,"Days","")</f>
        <v/>
      </c>
      <c r="F28" s="28" t="str">
        <f>IF(G20&gt;G19,"Rate","")</f>
        <v/>
      </c>
    </row>
    <row r="29" spans="1:7" x14ac:dyDescent="0.2">
      <c r="C29" t="str">
        <f>IF(G20&gt;G19,"Total Fixed Costs","")</f>
        <v/>
      </c>
      <c r="D29" s="176" t="str">
        <f>IF(G20&gt;G19,F12,"")</f>
        <v/>
      </c>
    </row>
    <row r="30" spans="1:7" x14ac:dyDescent="0.2">
      <c r="C30" t="str">
        <f>IF(G20&gt;G19,"LESS: NF Provider Tax","")</f>
        <v/>
      </c>
      <c r="D30" s="176" t="str">
        <f>IF(G20&gt;G19,-'sch r'!F43,"")</f>
        <v/>
      </c>
    </row>
    <row r="31" spans="1:7" x14ac:dyDescent="0.2">
      <c r="C31" t="str">
        <f>IF(G20&gt;G19,"Net of Provider Tax","")</f>
        <v/>
      </c>
      <c r="D31" s="176" t="str">
        <f>IF(G20&gt;G19,SUM(D29:D30),"")</f>
        <v/>
      </c>
      <c r="E31" t="str">
        <f>IF(G20&gt;G19,G20,"")</f>
        <v/>
      </c>
      <c r="F31" s="176" t="str">
        <f>IF(G20&gt;G19,IF(E31=0,0,ROUND(D31/E31,2)),"")</f>
        <v/>
      </c>
    </row>
    <row r="32" spans="1:7" x14ac:dyDescent="0.2">
      <c r="C32" t="str">
        <f>IF(G20&gt;G19,"ADD: NF Provider Tax","")</f>
        <v/>
      </c>
      <c r="D32" s="176" t="str">
        <f>IF(G20&gt;G19,-D30,"")</f>
        <v/>
      </c>
      <c r="E32" t="str">
        <f>IF(G20&gt;G19,G19,"")</f>
        <v/>
      </c>
      <c r="F32" s="176" t="str">
        <f>IF(G20&gt;G19,IF(E32=0,0,ROUND(D32/E32,2)),"")</f>
        <v/>
      </c>
    </row>
    <row r="33" spans="3:6" x14ac:dyDescent="0.2">
      <c r="C33" t="str">
        <f>IF(G20&gt;G19,"Total Fixed Costs and Rate per Day","")</f>
        <v/>
      </c>
      <c r="D33" s="176" t="str">
        <f>IF(G20&gt;G19,SUM(D31:D32),"")</f>
        <v/>
      </c>
      <c r="F33" s="176" t="str">
        <f>IF(G20&gt;G19,SUM(F31:F32),"")</f>
        <v/>
      </c>
    </row>
    <row r="36" spans="3:6" ht="3" customHeight="1" x14ac:dyDescent="0.2"/>
  </sheetData>
  <mergeCells count="3">
    <mergeCell ref="A4:G4"/>
    <mergeCell ref="A3:G3"/>
    <mergeCell ref="A5:G5"/>
  </mergeCells>
  <phoneticPr fontId="0" type="noConversion"/>
  <conditionalFormatting sqref="D30">
    <cfRule type="notContainsBlanks" dxfId="5" priority="4">
      <formula>LEN(TRIM(D30))&gt;0</formula>
    </cfRule>
  </conditionalFormatting>
  <conditionalFormatting sqref="D33">
    <cfRule type="notContainsBlanks" dxfId="4" priority="6">
      <formula>LEN(TRIM(D33))&gt;0</formula>
    </cfRule>
  </conditionalFormatting>
  <conditionalFormatting sqref="D34">
    <cfRule type="expression" dxfId="3" priority="5">
      <formula>$D$33&lt;&gt;""</formula>
    </cfRule>
  </conditionalFormatting>
  <conditionalFormatting sqref="D28:F28">
    <cfRule type="notContainsBlanks" dxfId="2" priority="3">
      <formula>LEN(TRIM(D28))&gt;0</formula>
    </cfRule>
  </conditionalFormatting>
  <conditionalFormatting sqref="F33">
    <cfRule type="notContainsBlanks" dxfId="1" priority="2">
      <formula>LEN(TRIM(F33))&gt;0</formula>
    </cfRule>
  </conditionalFormatting>
  <conditionalFormatting sqref="F34">
    <cfRule type="expression" dxfId="0" priority="1">
      <formula>$F$33&lt;&gt;""</formula>
    </cfRule>
  </conditionalFormatting>
  <printOptions horizontalCentered="1"/>
  <pageMargins left="0.5" right="0.5" top="1" bottom="1" header="0.5" footer="0.5"/>
  <pageSetup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 fitToPage="1"/>
  </sheetPr>
  <dimension ref="A1:R58"/>
  <sheetViews>
    <sheetView showGridLines="0" showOutlineSymbols="0" zoomScale="75" zoomScaleNormal="75" workbookViewId="0">
      <selection activeCell="A10" sqref="A10"/>
    </sheetView>
  </sheetViews>
  <sheetFormatPr defaultColWidth="9.6640625" defaultRowHeight="15" x14ac:dyDescent="0.2"/>
  <cols>
    <col min="1" max="1" width="7.88671875" customWidth="1"/>
    <col min="2" max="2" width="1.77734375" customWidth="1"/>
    <col min="3" max="3" width="76.21875" customWidth="1"/>
    <col min="4" max="4" width="1.77734375" customWidth="1"/>
    <col min="5" max="5" width="14.88671875" customWidth="1"/>
    <col min="6" max="6" width="1.77734375" customWidth="1"/>
    <col min="7" max="7" width="14.88671875" customWidth="1"/>
    <col min="8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8" ht="15.75" x14ac:dyDescent="0.25">
      <c r="E1" s="13"/>
      <c r="G1" s="13" t="str">
        <f>IF(GeneralInfo!$B$14="","",GeneralInfo!$B$14)</f>
        <v/>
      </c>
    </row>
    <row r="2" spans="1:18" ht="15.75" x14ac:dyDescent="0.25">
      <c r="E2" s="13"/>
      <c r="G2" s="13" t="s">
        <v>233</v>
      </c>
    </row>
    <row r="3" spans="1:18" ht="15.75" customHeight="1" x14ac:dyDescent="0.25">
      <c r="A3" s="390">
        <f>GeneralInfo!$B$5</f>
        <v>0</v>
      </c>
      <c r="B3" s="390"/>
      <c r="C3" s="390"/>
      <c r="D3" s="390"/>
      <c r="E3" s="390"/>
      <c r="F3" s="390"/>
      <c r="G3" s="390"/>
    </row>
    <row r="4" spans="1:18" ht="15.75" x14ac:dyDescent="0.25">
      <c r="A4" s="390" t="s">
        <v>232</v>
      </c>
      <c r="B4" s="390"/>
      <c r="C4" s="390"/>
      <c r="D4" s="390"/>
      <c r="E4" s="390"/>
      <c r="F4" s="390"/>
      <c r="G4" s="390"/>
    </row>
    <row r="5" spans="1:18" ht="15.75" x14ac:dyDescent="0.25">
      <c r="A5" s="390" t="str">
        <f>"FOR THE PERIOD "&amp;TEXT(GeneralInfo!$B$15,"MM/DD/YYYY")&amp;" TO "&amp;TEXT(GeneralInfo!$B$16,"MM/DD/YYYY")</f>
        <v>FOR THE PERIOD 01/00/1900 TO 01/00/1900</v>
      </c>
      <c r="B5" s="390"/>
      <c r="C5" s="390"/>
      <c r="D5" s="390"/>
      <c r="E5" s="390"/>
      <c r="F5" s="390"/>
      <c r="G5" s="390"/>
    </row>
    <row r="6" spans="1:18" ht="15.75" x14ac:dyDescent="0.25">
      <c r="A6" s="16"/>
      <c r="B6" s="2"/>
      <c r="C6" s="2"/>
      <c r="E6" s="13"/>
      <c r="G6" s="13"/>
    </row>
    <row r="7" spans="1:18" ht="15.75" x14ac:dyDescent="0.25">
      <c r="A7" s="214" t="s">
        <v>642</v>
      </c>
      <c r="B7" s="49"/>
      <c r="C7" s="214" t="s">
        <v>643</v>
      </c>
      <c r="D7" s="49"/>
      <c r="E7" s="214" t="s">
        <v>644</v>
      </c>
      <c r="F7" s="49"/>
      <c r="G7" s="214" t="s">
        <v>607</v>
      </c>
    </row>
    <row r="8" spans="1:18" ht="15.75" x14ac:dyDescent="0.25">
      <c r="A8" s="14" t="s">
        <v>214</v>
      </c>
      <c r="E8" s="104" t="s">
        <v>783</v>
      </c>
      <c r="G8" s="14" t="s">
        <v>94</v>
      </c>
    </row>
    <row r="9" spans="1:18" ht="16.5" thickBot="1" x14ac:dyDescent="0.3">
      <c r="A9" s="17" t="s">
        <v>95</v>
      </c>
      <c r="C9" s="17" t="s">
        <v>93</v>
      </c>
      <c r="E9" s="262" t="s">
        <v>95</v>
      </c>
      <c r="G9" s="17" t="s">
        <v>236</v>
      </c>
    </row>
    <row r="10" spans="1:18" ht="20.25" customHeight="1" x14ac:dyDescent="0.2">
      <c r="A10" s="199"/>
      <c r="C10" s="296" t="s">
        <v>749</v>
      </c>
      <c r="E10" s="220"/>
      <c r="G10" s="220"/>
      <c r="P10" s="24"/>
      <c r="R10" s="24"/>
    </row>
    <row r="11" spans="1:18" ht="20.25" customHeight="1" x14ac:dyDescent="0.2">
      <c r="A11" s="200"/>
      <c r="C11" s="202"/>
      <c r="E11" s="221"/>
      <c r="G11" s="221"/>
    </row>
    <row r="12" spans="1:18" ht="20.25" customHeight="1" x14ac:dyDescent="0.2">
      <c r="A12" s="200"/>
      <c r="C12" s="202"/>
      <c r="E12" s="221"/>
      <c r="G12" s="221"/>
    </row>
    <row r="13" spans="1:18" ht="20.25" customHeight="1" x14ac:dyDescent="0.2">
      <c r="A13" s="200"/>
      <c r="C13" s="202"/>
      <c r="E13" s="221"/>
      <c r="G13" s="221"/>
    </row>
    <row r="14" spans="1:18" ht="20.25" customHeight="1" x14ac:dyDescent="0.2">
      <c r="A14" s="200"/>
      <c r="C14" s="202"/>
      <c r="E14" s="221"/>
      <c r="G14" s="221"/>
    </row>
    <row r="15" spans="1:18" ht="20.25" customHeight="1" x14ac:dyDescent="0.2">
      <c r="A15" s="200"/>
      <c r="C15" s="202"/>
      <c r="E15" s="221"/>
      <c r="G15" s="221"/>
    </row>
    <row r="16" spans="1:18" ht="20.25" customHeight="1" x14ac:dyDescent="0.2">
      <c r="A16" s="200"/>
      <c r="C16" s="202"/>
      <c r="E16" s="221"/>
      <c r="G16" s="221"/>
    </row>
    <row r="17" spans="1:7" ht="20.25" customHeight="1" x14ac:dyDescent="0.2">
      <c r="A17" s="200"/>
      <c r="C17" s="202"/>
      <c r="E17" s="221"/>
      <c r="G17" s="221"/>
    </row>
    <row r="18" spans="1:7" ht="20.25" customHeight="1" x14ac:dyDescent="0.2">
      <c r="A18" s="200"/>
      <c r="C18" s="202"/>
      <c r="E18" s="221"/>
      <c r="G18" s="221"/>
    </row>
    <row r="19" spans="1:7" ht="20.25" customHeight="1" x14ac:dyDescent="0.2">
      <c r="A19" s="201"/>
      <c r="C19" s="203"/>
      <c r="E19" s="222"/>
      <c r="G19" s="222"/>
    </row>
    <row r="20" spans="1:7" ht="20.25" customHeight="1" x14ac:dyDescent="0.2">
      <c r="A20" s="201"/>
      <c r="C20" s="203"/>
      <c r="E20" s="222"/>
      <c r="G20" s="222"/>
    </row>
    <row r="21" spans="1:7" ht="20.25" customHeight="1" x14ac:dyDescent="0.2">
      <c r="A21" s="201"/>
      <c r="C21" s="203"/>
      <c r="E21" s="222"/>
      <c r="G21" s="222"/>
    </row>
    <row r="22" spans="1:7" ht="20.25" customHeight="1" x14ac:dyDescent="0.2">
      <c r="A22" s="201"/>
      <c r="C22" s="203"/>
      <c r="E22" s="222"/>
      <c r="G22" s="222"/>
    </row>
    <row r="23" spans="1:7" ht="20.25" customHeight="1" x14ac:dyDescent="0.2">
      <c r="A23" s="201"/>
      <c r="C23" s="203"/>
      <c r="E23" s="222"/>
      <c r="G23" s="222"/>
    </row>
    <row r="24" spans="1:7" ht="20.25" customHeight="1" x14ac:dyDescent="0.2">
      <c r="A24" s="201"/>
      <c r="C24" s="203"/>
      <c r="E24" s="222"/>
      <c r="G24" s="222"/>
    </row>
    <row r="25" spans="1:7" ht="20.25" customHeight="1" x14ac:dyDescent="0.2">
      <c r="A25" s="201"/>
      <c r="C25" s="203"/>
      <c r="E25" s="222"/>
      <c r="G25" s="222"/>
    </row>
    <row r="26" spans="1:7" ht="20.25" customHeight="1" x14ac:dyDescent="0.2">
      <c r="A26" s="201"/>
      <c r="C26" s="203"/>
      <c r="E26" s="222"/>
      <c r="G26" s="222"/>
    </row>
    <row r="27" spans="1:7" ht="20.25" customHeight="1" x14ac:dyDescent="0.2">
      <c r="A27" s="201"/>
      <c r="C27" s="203"/>
      <c r="E27" s="222"/>
      <c r="G27" s="222"/>
    </row>
    <row r="28" spans="1:7" ht="20.25" customHeight="1" x14ac:dyDescent="0.2">
      <c r="A28" s="201"/>
      <c r="C28" s="203"/>
      <c r="E28" s="222"/>
      <c r="G28" s="222"/>
    </row>
    <row r="29" spans="1:7" ht="20.25" customHeight="1" x14ac:dyDescent="0.2">
      <c r="A29" s="201"/>
      <c r="C29" s="203"/>
      <c r="E29" s="222"/>
      <c r="G29" s="222"/>
    </row>
    <row r="30" spans="1:7" ht="20.25" customHeight="1" x14ac:dyDescent="0.2">
      <c r="A30" s="201"/>
      <c r="C30" s="203"/>
      <c r="E30" s="222"/>
      <c r="G30" s="222"/>
    </row>
    <row r="31" spans="1:7" ht="20.25" customHeight="1" x14ac:dyDescent="0.2">
      <c r="A31" s="201"/>
      <c r="C31" s="203"/>
      <c r="E31" s="222"/>
      <c r="G31" s="222"/>
    </row>
    <row r="32" spans="1:7" ht="20.25" customHeight="1" x14ac:dyDescent="0.2">
      <c r="A32" s="200"/>
      <c r="C32" s="202"/>
      <c r="E32" s="221"/>
      <c r="G32" s="221"/>
    </row>
    <row r="33" spans="1:7" ht="20.25" customHeight="1" x14ac:dyDescent="0.2">
      <c r="A33" s="200"/>
      <c r="C33" s="202"/>
      <c r="E33" s="221"/>
      <c r="G33" s="221"/>
    </row>
    <row r="34" spans="1:7" ht="20.25" customHeight="1" x14ac:dyDescent="0.2">
      <c r="A34" s="200"/>
      <c r="C34" s="202"/>
      <c r="E34" s="221"/>
      <c r="G34" s="221"/>
    </row>
    <row r="35" spans="1:7" ht="20.25" customHeight="1" x14ac:dyDescent="0.2">
      <c r="A35" s="200"/>
      <c r="C35" s="202"/>
      <c r="E35" s="221"/>
      <c r="G35" s="221"/>
    </row>
    <row r="36" spans="1:7" ht="20.25" customHeight="1" x14ac:dyDescent="0.2">
      <c r="A36" s="200"/>
      <c r="C36" s="202"/>
      <c r="E36" s="221"/>
      <c r="G36" s="221"/>
    </row>
    <row r="37" spans="1:7" ht="20.25" customHeight="1" x14ac:dyDescent="0.2">
      <c r="A37" s="200"/>
      <c r="C37" s="202"/>
      <c r="E37" s="221"/>
      <c r="G37" s="221"/>
    </row>
    <row r="38" spans="1:7" ht="20.25" customHeight="1" x14ac:dyDescent="0.2">
      <c r="A38" s="200"/>
      <c r="C38" s="202"/>
      <c r="E38" s="221"/>
      <c r="G38" s="221"/>
    </row>
    <row r="39" spans="1:7" ht="20.25" customHeight="1" x14ac:dyDescent="0.2">
      <c r="A39" s="200"/>
      <c r="C39" s="202"/>
      <c r="E39" s="221"/>
      <c r="G39" s="221"/>
    </row>
    <row r="40" spans="1:7" ht="20.25" customHeight="1" x14ac:dyDescent="0.2">
      <c r="A40" s="200"/>
      <c r="C40" s="202"/>
      <c r="E40" s="221"/>
      <c r="G40" s="221"/>
    </row>
    <row r="41" spans="1:7" ht="20.25" customHeight="1" x14ac:dyDescent="0.2">
      <c r="A41" s="200"/>
      <c r="C41" s="202"/>
      <c r="E41" s="221"/>
      <c r="G41" s="221"/>
    </row>
    <row r="42" spans="1:7" ht="20.25" customHeight="1" x14ac:dyDescent="0.2">
      <c r="A42" s="200"/>
      <c r="C42" s="202"/>
      <c r="E42" s="221"/>
      <c r="G42" s="221"/>
    </row>
    <row r="43" spans="1:7" ht="20.25" customHeight="1" x14ac:dyDescent="0.2">
      <c r="A43" s="200"/>
      <c r="C43" s="202"/>
      <c r="E43" s="221"/>
      <c r="G43" s="221"/>
    </row>
    <row r="44" spans="1:7" ht="20.25" customHeight="1" x14ac:dyDescent="0.2">
      <c r="A44" s="200"/>
      <c r="C44" s="202"/>
      <c r="E44" s="221"/>
      <c r="G44" s="221"/>
    </row>
    <row r="45" spans="1:7" ht="20.25" customHeight="1" x14ac:dyDescent="0.2">
      <c r="A45" s="200"/>
      <c r="C45" s="202"/>
      <c r="E45" s="221"/>
      <c r="G45" s="221"/>
    </row>
    <row r="46" spans="1:7" ht="20.25" customHeight="1" x14ac:dyDescent="0.2">
      <c r="A46" s="200"/>
      <c r="C46" s="202"/>
      <c r="E46" s="221"/>
      <c r="G46" s="221"/>
    </row>
    <row r="47" spans="1:7" ht="20.25" customHeight="1" x14ac:dyDescent="0.2">
      <c r="A47" s="200"/>
      <c r="C47" s="202"/>
      <c r="E47" s="221"/>
      <c r="G47" s="221"/>
    </row>
    <row r="48" spans="1:7" ht="20.25" customHeight="1" x14ac:dyDescent="0.2">
      <c r="A48" s="200"/>
      <c r="C48" s="202"/>
      <c r="E48" s="221"/>
      <c r="G48" s="221"/>
    </row>
    <row r="49" spans="1:7" ht="20.25" customHeight="1" x14ac:dyDescent="0.2">
      <c r="A49" s="200"/>
      <c r="C49" s="202"/>
      <c r="E49" s="221"/>
      <c r="G49" s="221"/>
    </row>
    <row r="50" spans="1:7" ht="20.25" customHeight="1" x14ac:dyDescent="0.2">
      <c r="A50" s="200"/>
      <c r="C50" s="202"/>
      <c r="E50" s="221"/>
      <c r="G50" s="221"/>
    </row>
    <row r="51" spans="1:7" ht="20.25" customHeight="1" x14ac:dyDescent="0.2">
      <c r="A51" s="200"/>
      <c r="C51" s="202"/>
      <c r="E51" s="221"/>
      <c r="G51" s="221"/>
    </row>
    <row r="52" spans="1:7" ht="20.25" customHeight="1" x14ac:dyDescent="0.2">
      <c r="A52" s="200"/>
      <c r="C52" s="202"/>
      <c r="E52" s="221"/>
      <c r="G52" s="221"/>
    </row>
    <row r="53" spans="1:7" ht="20.25" customHeight="1" x14ac:dyDescent="0.2">
      <c r="A53" s="200"/>
      <c r="C53" s="202"/>
      <c r="E53" s="221"/>
      <c r="G53" s="221"/>
    </row>
    <row r="54" spans="1:7" ht="20.25" customHeight="1" x14ac:dyDescent="0.2">
      <c r="A54" s="200"/>
      <c r="C54" s="202"/>
      <c r="E54" s="221"/>
      <c r="G54" s="221"/>
    </row>
    <row r="55" spans="1:7" ht="20.25" customHeight="1" x14ac:dyDescent="0.2">
      <c r="A55" s="200"/>
      <c r="C55" s="202"/>
      <c r="E55" s="221"/>
      <c r="G55" s="221"/>
    </row>
    <row r="56" spans="1:7" ht="20.25" customHeight="1" x14ac:dyDescent="0.2">
      <c r="A56" s="200"/>
      <c r="C56" s="202"/>
      <c r="E56" s="221"/>
      <c r="G56" s="221"/>
    </row>
    <row r="57" spans="1:7" ht="24" customHeight="1" thickBot="1" x14ac:dyDescent="0.3">
      <c r="A57" s="16" t="s">
        <v>96</v>
      </c>
      <c r="E57" s="126"/>
      <c r="G57" s="223">
        <f>SUM(G10:G56)</f>
        <v>0</v>
      </c>
    </row>
    <row r="58" spans="1:7" ht="15.75" thickTop="1" x14ac:dyDescent="0.2">
      <c r="E58" s="2"/>
      <c r="G58" s="2"/>
    </row>
  </sheetData>
  <mergeCells count="3">
    <mergeCell ref="A4:G4"/>
    <mergeCell ref="A3:G3"/>
    <mergeCell ref="A5:G5"/>
  </mergeCells>
  <phoneticPr fontId="0" type="noConversion"/>
  <printOptions horizontalCentered="1"/>
  <pageMargins left="0.5" right="0.5" top="0.75" bottom="0.75" header="0.5" footer="0.5"/>
  <pageSetup scale="6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 fitToPage="1"/>
  </sheetPr>
  <dimension ref="A1:K34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7.44140625" style="38" customWidth="1"/>
    <col min="2" max="2" width="1.44140625" style="38" customWidth="1"/>
    <col min="3" max="3" width="26.44140625" style="38" customWidth="1"/>
    <col min="4" max="4" width="1.44140625" style="38" customWidth="1"/>
    <col min="5" max="5" width="12.6640625" style="38" customWidth="1"/>
    <col min="6" max="6" width="2.33203125" style="39" customWidth="1"/>
    <col min="7" max="7" width="14.6640625" style="38" customWidth="1"/>
    <col min="8" max="8" width="1.44140625" style="38" customWidth="1"/>
    <col min="9" max="9" width="22.88671875" style="38" customWidth="1"/>
    <col min="10" max="10" width="1.44140625" style="38" customWidth="1"/>
    <col min="11" max="11" width="12.6640625" style="38" customWidth="1"/>
    <col min="12" max="16384" width="9.6640625" style="38"/>
  </cols>
  <sheetData>
    <row r="1" spans="1:11" ht="15.75" x14ac:dyDescent="0.25">
      <c r="K1" s="13" t="str">
        <f>IF(GeneralInfo!$B$14="","",GeneralInfo!$B$14)</f>
        <v/>
      </c>
    </row>
    <row r="2" spans="1:11" ht="15.75" x14ac:dyDescent="0.25">
      <c r="K2" s="40" t="s">
        <v>235</v>
      </c>
    </row>
    <row r="3" spans="1:11" ht="15.75" customHeight="1" x14ac:dyDescent="0.25">
      <c r="A3" s="401">
        <f>GeneralInfo!$B$5</f>
        <v>0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</row>
    <row r="4" spans="1:11" ht="15.75" x14ac:dyDescent="0.25">
      <c r="A4" s="401" t="s">
        <v>399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</row>
    <row r="5" spans="1:11" ht="15.75" x14ac:dyDescent="0.25">
      <c r="A5" s="401" t="str">
        <f>"FOR THE PERIOD "&amp;TEXT(GeneralInfo!$B$15,"MM/DD/YYYY")&amp;" TO "&amp;TEXT(GeneralInfo!$B$16,"MM/DD/YYYY")</f>
        <v>FOR THE PERIOD 01/00/1900 TO 01/00/1900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6" spans="1:11" x14ac:dyDescent="0.2">
      <c r="C6" s="41"/>
    </row>
    <row r="7" spans="1:11" ht="15.75" x14ac:dyDescent="0.25">
      <c r="A7" s="215" t="s">
        <v>642</v>
      </c>
      <c r="B7" s="50"/>
      <c r="C7" s="215" t="s">
        <v>643</v>
      </c>
      <c r="D7" s="50"/>
      <c r="E7" s="215" t="s">
        <v>644</v>
      </c>
      <c r="F7" s="50"/>
      <c r="G7" s="215" t="s">
        <v>607</v>
      </c>
      <c r="H7" s="50"/>
      <c r="I7" s="215" t="s">
        <v>608</v>
      </c>
      <c r="J7" s="50"/>
      <c r="K7" s="215" t="s">
        <v>609</v>
      </c>
    </row>
    <row r="8" spans="1:11" ht="15.75" x14ac:dyDescent="0.25">
      <c r="A8" s="42" t="s">
        <v>400</v>
      </c>
      <c r="B8" s="43"/>
      <c r="C8" s="43"/>
      <c r="D8" s="43"/>
      <c r="E8" s="43"/>
      <c r="F8" s="42"/>
      <c r="G8" s="43"/>
      <c r="H8" s="43"/>
      <c r="I8" s="43"/>
      <c r="J8" s="43"/>
      <c r="K8" s="43"/>
    </row>
    <row r="9" spans="1:11" ht="16.5" thickBot="1" x14ac:dyDescent="0.3">
      <c r="A9" s="44" t="s">
        <v>396</v>
      </c>
      <c r="B9" s="43"/>
      <c r="C9" s="45" t="s">
        <v>401</v>
      </c>
      <c r="D9" s="42"/>
      <c r="E9" s="45" t="s">
        <v>236</v>
      </c>
      <c r="F9" s="42"/>
      <c r="G9" s="45" t="s">
        <v>397</v>
      </c>
      <c r="H9" s="42"/>
      <c r="I9" s="45" t="s">
        <v>398</v>
      </c>
      <c r="J9" s="42"/>
      <c r="K9" s="45" t="s">
        <v>236</v>
      </c>
    </row>
    <row r="10" spans="1:11" ht="30.75" customHeight="1" x14ac:dyDescent="0.2">
      <c r="A10" s="204"/>
      <c r="C10" s="207"/>
      <c r="E10" s="209"/>
      <c r="F10" s="46"/>
      <c r="G10" s="204"/>
      <c r="I10" s="207"/>
      <c r="K10" s="209"/>
    </row>
    <row r="11" spans="1:11" ht="30.75" customHeight="1" x14ac:dyDescent="0.2">
      <c r="A11" s="205"/>
      <c r="C11" s="208"/>
      <c r="E11" s="210"/>
      <c r="F11" s="46"/>
      <c r="G11" s="205"/>
      <c r="I11" s="208"/>
      <c r="K11" s="210"/>
    </row>
    <row r="12" spans="1:11" ht="30.75" customHeight="1" x14ac:dyDescent="0.2">
      <c r="A12" s="205"/>
      <c r="C12" s="208"/>
      <c r="E12" s="210"/>
      <c r="F12" s="46"/>
      <c r="G12" s="205"/>
      <c r="I12" s="208"/>
      <c r="K12" s="210"/>
    </row>
    <row r="13" spans="1:11" ht="30.75" customHeight="1" x14ac:dyDescent="0.2">
      <c r="A13" s="205"/>
      <c r="C13" s="208"/>
      <c r="E13" s="210"/>
      <c r="F13" s="46"/>
      <c r="G13" s="205"/>
      <c r="I13" s="208"/>
      <c r="K13" s="210"/>
    </row>
    <row r="14" spans="1:11" ht="30.75" customHeight="1" x14ac:dyDescent="0.2">
      <c r="A14" s="205"/>
      <c r="C14" s="208"/>
      <c r="E14" s="210"/>
      <c r="F14" s="46"/>
      <c r="G14" s="205"/>
      <c r="I14" s="208"/>
      <c r="K14" s="210"/>
    </row>
    <row r="15" spans="1:11" ht="30.75" customHeight="1" x14ac:dyDescent="0.2">
      <c r="A15" s="205"/>
      <c r="C15" s="208"/>
      <c r="E15" s="210"/>
      <c r="F15" s="46"/>
      <c r="G15" s="205"/>
      <c r="I15" s="208"/>
      <c r="K15" s="210"/>
    </row>
    <row r="16" spans="1:11" ht="30.75" customHeight="1" x14ac:dyDescent="0.2">
      <c r="A16" s="205"/>
      <c r="C16" s="208"/>
      <c r="E16" s="210"/>
      <c r="F16" s="46"/>
      <c r="G16" s="205"/>
      <c r="I16" s="208"/>
      <c r="K16" s="210"/>
    </row>
    <row r="17" spans="1:11" ht="30.75" customHeight="1" x14ac:dyDescent="0.2">
      <c r="A17" s="205"/>
      <c r="C17" s="208"/>
      <c r="E17" s="210"/>
      <c r="F17" s="46"/>
      <c r="G17" s="205"/>
      <c r="I17" s="208"/>
      <c r="K17" s="210"/>
    </row>
    <row r="18" spans="1:11" ht="30.75" customHeight="1" x14ac:dyDescent="0.2">
      <c r="A18" s="205"/>
      <c r="C18" s="208"/>
      <c r="E18" s="210"/>
      <c r="F18" s="46"/>
      <c r="G18" s="205"/>
      <c r="I18" s="208"/>
      <c r="K18" s="210"/>
    </row>
    <row r="19" spans="1:11" ht="30.75" customHeight="1" x14ac:dyDescent="0.2">
      <c r="A19" s="205"/>
      <c r="C19" s="208"/>
      <c r="E19" s="210"/>
      <c r="F19" s="46"/>
      <c r="G19" s="205"/>
      <c r="I19" s="208"/>
      <c r="K19" s="210"/>
    </row>
    <row r="20" spans="1:11" ht="30.75" customHeight="1" x14ac:dyDescent="0.2">
      <c r="A20" s="205"/>
      <c r="C20" s="208"/>
      <c r="E20" s="210"/>
      <c r="F20" s="46"/>
      <c r="G20" s="205"/>
      <c r="I20" s="208"/>
      <c r="K20" s="210"/>
    </row>
    <row r="21" spans="1:11" ht="30.75" customHeight="1" x14ac:dyDescent="0.2">
      <c r="A21" s="205"/>
      <c r="C21" s="208"/>
      <c r="E21" s="210"/>
      <c r="F21" s="46"/>
      <c r="G21" s="205"/>
      <c r="I21" s="208"/>
      <c r="K21" s="210"/>
    </row>
    <row r="22" spans="1:11" ht="30.75" customHeight="1" x14ac:dyDescent="0.2">
      <c r="A22" s="205"/>
      <c r="C22" s="208"/>
      <c r="E22" s="210"/>
      <c r="F22" s="46"/>
      <c r="G22" s="205"/>
      <c r="I22" s="208"/>
      <c r="K22" s="210"/>
    </row>
    <row r="23" spans="1:11" ht="30.75" customHeight="1" x14ac:dyDescent="0.2">
      <c r="A23" s="205"/>
      <c r="C23" s="208"/>
      <c r="E23" s="210"/>
      <c r="F23" s="46"/>
      <c r="G23" s="205"/>
      <c r="I23" s="208"/>
      <c r="K23" s="210"/>
    </row>
    <row r="24" spans="1:11" ht="30.75" customHeight="1" x14ac:dyDescent="0.2">
      <c r="A24" s="205"/>
      <c r="C24" s="208"/>
      <c r="E24" s="210"/>
      <c r="F24" s="46"/>
      <c r="G24" s="205"/>
      <c r="I24" s="208"/>
      <c r="K24" s="210"/>
    </row>
    <row r="25" spans="1:11" ht="30.75" customHeight="1" x14ac:dyDescent="0.2">
      <c r="A25" s="205"/>
      <c r="C25" s="208"/>
      <c r="E25" s="210"/>
      <c r="F25" s="46"/>
      <c r="G25" s="205"/>
      <c r="I25" s="208"/>
      <c r="K25" s="210"/>
    </row>
    <row r="26" spans="1:11" ht="30.75" customHeight="1" x14ac:dyDescent="0.2">
      <c r="A26" s="205"/>
      <c r="C26" s="208"/>
      <c r="E26" s="210"/>
      <c r="F26" s="46"/>
      <c r="G26" s="205"/>
      <c r="I26" s="208"/>
      <c r="K26" s="210"/>
    </row>
    <row r="27" spans="1:11" ht="30.75" customHeight="1" x14ac:dyDescent="0.2">
      <c r="A27" s="205"/>
      <c r="C27" s="208"/>
      <c r="E27" s="210"/>
      <c r="F27" s="46"/>
      <c r="G27" s="205"/>
      <c r="I27" s="208"/>
      <c r="K27" s="210"/>
    </row>
    <row r="28" spans="1:11" ht="30.75" customHeight="1" x14ac:dyDescent="0.2">
      <c r="A28" s="205"/>
      <c r="C28" s="208"/>
      <c r="E28" s="210"/>
      <c r="F28" s="46"/>
      <c r="G28" s="205"/>
      <c r="I28" s="208"/>
      <c r="K28" s="210"/>
    </row>
    <row r="29" spans="1:11" ht="30.75" customHeight="1" x14ac:dyDescent="0.2">
      <c r="A29" s="205"/>
      <c r="C29" s="208"/>
      <c r="E29" s="210"/>
      <c r="F29" s="46"/>
      <c r="G29" s="205"/>
      <c r="I29" s="208"/>
      <c r="K29" s="210"/>
    </row>
    <row r="30" spans="1:11" ht="30.75" customHeight="1" x14ac:dyDescent="0.2">
      <c r="A30" s="206"/>
      <c r="C30" s="41"/>
      <c r="E30" s="211"/>
      <c r="F30" s="46"/>
      <c r="G30" s="206"/>
      <c r="I30" s="41"/>
      <c r="K30" s="211"/>
    </row>
    <row r="31" spans="1:11" x14ac:dyDescent="0.2">
      <c r="A31" s="48"/>
      <c r="C31" s="47"/>
      <c r="E31" s="47"/>
      <c r="G31" s="47"/>
      <c r="I31" s="47"/>
      <c r="K31" s="47"/>
    </row>
    <row r="33" spans="1:3" ht="15.75" x14ac:dyDescent="0.25">
      <c r="A33" s="40" t="s">
        <v>402</v>
      </c>
      <c r="B33" s="43"/>
      <c r="C33" s="38" t="s">
        <v>403</v>
      </c>
    </row>
    <row r="34" spans="1:3" ht="15.75" x14ac:dyDescent="0.25">
      <c r="A34" s="43"/>
      <c r="B34" s="43"/>
      <c r="C34" s="38" t="s">
        <v>404</v>
      </c>
    </row>
  </sheetData>
  <mergeCells count="3">
    <mergeCell ref="A3:K3"/>
    <mergeCell ref="A5:K5"/>
    <mergeCell ref="A4:K4"/>
  </mergeCells>
  <phoneticPr fontId="0" type="noConversion"/>
  <printOptions horizontalCentered="1"/>
  <pageMargins left="0.5" right="0.5" top="1" bottom="1" header="0.5" footer="0.5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 fitToPage="1"/>
  </sheetPr>
  <dimension ref="A1:R25"/>
  <sheetViews>
    <sheetView showGridLines="0" showOutlineSymbols="0" zoomScale="75" zoomScaleNormal="75" workbookViewId="0">
      <selection activeCell="E9" sqref="E9"/>
    </sheetView>
  </sheetViews>
  <sheetFormatPr defaultColWidth="9.6640625" defaultRowHeight="15" x14ac:dyDescent="0.2"/>
  <cols>
    <col min="1" max="1" width="3.109375" style="3" bestFit="1" customWidth="1"/>
    <col min="2" max="2" width="14.5546875" customWidth="1"/>
    <col min="3" max="3" width="2.44140625" customWidth="1"/>
    <col min="4" max="4" width="9.6640625" customWidth="1"/>
    <col min="5" max="5" width="12.6640625" customWidth="1"/>
    <col min="6" max="6" width="11.33203125" customWidth="1"/>
    <col min="7" max="7" width="14.77734375" customWidth="1"/>
    <col min="8" max="8" width="14.6640625" customWidth="1"/>
    <col min="9" max="10" width="14.77734375" customWidth="1"/>
    <col min="11" max="13" width="9.6640625" customWidth="1"/>
    <col min="14" max="14" width="9.6640625" hidden="1" customWidth="1"/>
    <col min="15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8" ht="15.75" x14ac:dyDescent="0.25">
      <c r="J1" s="13" t="str">
        <f>IF(GeneralInfo!$B$14="","",GeneralInfo!$B$14)</f>
        <v/>
      </c>
    </row>
    <row r="2" spans="1:18" ht="15.75" x14ac:dyDescent="0.25">
      <c r="J2" s="13" t="s">
        <v>237</v>
      </c>
    </row>
    <row r="3" spans="1:18" ht="15.75" customHeight="1" x14ac:dyDescent="0.25">
      <c r="A3" s="390">
        <f>GeneralInfo!$B$5</f>
        <v>0</v>
      </c>
      <c r="B3" s="390"/>
      <c r="C3" s="390"/>
      <c r="D3" s="390"/>
      <c r="E3" s="390"/>
      <c r="F3" s="390"/>
      <c r="G3" s="390"/>
      <c r="H3" s="390"/>
      <c r="I3" s="390"/>
      <c r="J3" s="390"/>
    </row>
    <row r="4" spans="1:18" ht="15.75" x14ac:dyDescent="0.25">
      <c r="A4" s="390" t="s">
        <v>735</v>
      </c>
      <c r="B4" s="390"/>
      <c r="C4" s="390"/>
      <c r="D4" s="390"/>
      <c r="E4" s="390"/>
      <c r="F4" s="390"/>
      <c r="G4" s="390"/>
      <c r="H4" s="390"/>
      <c r="I4" s="390"/>
      <c r="J4" s="390"/>
    </row>
    <row r="5" spans="1:18" ht="15.75" x14ac:dyDescent="0.25">
      <c r="A5" s="390" t="str">
        <f>"FOR THE PERIOD "&amp;TEXT(GeneralInfo!$B$15,"MM/DD/YYYY")&amp;" TO "&amp;TEXT(GeneralInfo!$B$16,"MM/DD/YYYY")</f>
        <v>FOR THE PERIOD 01/00/1900 TO 01/00/1900</v>
      </c>
      <c r="B5" s="390"/>
      <c r="C5" s="390"/>
      <c r="D5" s="390"/>
      <c r="E5" s="390"/>
      <c r="F5" s="390"/>
      <c r="G5" s="390"/>
      <c r="H5" s="390"/>
      <c r="I5" s="390"/>
      <c r="J5" s="390"/>
    </row>
    <row r="7" spans="1:18" ht="15.75" x14ac:dyDescent="0.25">
      <c r="E7" s="20">
        <v>1</v>
      </c>
      <c r="F7" s="20">
        <v>2</v>
      </c>
      <c r="G7" s="20">
        <v>3</v>
      </c>
      <c r="H7" s="20">
        <v>4</v>
      </c>
      <c r="I7" s="20">
        <v>5</v>
      </c>
      <c r="J7" s="185">
        <v>6</v>
      </c>
    </row>
    <row r="8" spans="1:18" ht="79.5" thickBot="1" x14ac:dyDescent="0.3">
      <c r="B8" s="17" t="s">
        <v>260</v>
      </c>
      <c r="D8" s="17" t="s">
        <v>207</v>
      </c>
      <c r="E8" s="186" t="s">
        <v>620</v>
      </c>
      <c r="F8" s="67" t="s">
        <v>465</v>
      </c>
      <c r="G8" s="67" t="s">
        <v>467</v>
      </c>
      <c r="H8" s="186" t="s">
        <v>619</v>
      </c>
      <c r="I8" s="67" t="s">
        <v>466</v>
      </c>
      <c r="J8" s="186" t="s">
        <v>621</v>
      </c>
      <c r="P8" s="24"/>
      <c r="R8" s="24"/>
    </row>
    <row r="9" spans="1:18" ht="30" customHeight="1" x14ac:dyDescent="0.2">
      <c r="A9" s="12">
        <v>1</v>
      </c>
      <c r="B9" t="s">
        <v>2</v>
      </c>
      <c r="D9" s="87">
        <v>2023</v>
      </c>
      <c r="E9" s="105">
        <v>0</v>
      </c>
      <c r="F9" s="107">
        <v>0</v>
      </c>
      <c r="G9" s="106">
        <v>0</v>
      </c>
      <c r="H9" s="105">
        <v>0</v>
      </c>
      <c r="I9" s="106">
        <v>0</v>
      </c>
      <c r="J9" s="108">
        <f t="shared" ref="J9:J20" si="0">G9+I9</f>
        <v>0</v>
      </c>
      <c r="N9" s="293">
        <f>DATE(D9,A9,1)</f>
        <v>44927</v>
      </c>
    </row>
    <row r="10" spans="1:18" ht="30" customHeight="1" x14ac:dyDescent="0.2">
      <c r="A10" s="12">
        <v>2</v>
      </c>
      <c r="B10" t="s">
        <v>3</v>
      </c>
      <c r="D10" s="86">
        <f>D9</f>
        <v>2023</v>
      </c>
      <c r="E10" s="105">
        <v>0</v>
      </c>
      <c r="F10" s="197">
        <f>F9</f>
        <v>0</v>
      </c>
      <c r="G10" s="106">
        <v>0</v>
      </c>
      <c r="H10" s="105">
        <v>0</v>
      </c>
      <c r="I10" s="106">
        <v>0</v>
      </c>
      <c r="J10" s="108">
        <f t="shared" si="0"/>
        <v>0</v>
      </c>
      <c r="N10" s="293">
        <f t="shared" ref="N10:N20" si="1">DATE(D10,A10,1)</f>
        <v>44958</v>
      </c>
    </row>
    <row r="11" spans="1:18" ht="30" customHeight="1" x14ac:dyDescent="0.2">
      <c r="A11" s="12">
        <v>3</v>
      </c>
      <c r="B11" t="s">
        <v>4</v>
      </c>
      <c r="D11" s="86">
        <f>+D10</f>
        <v>2023</v>
      </c>
      <c r="E11" s="105">
        <v>0</v>
      </c>
      <c r="F11" s="197">
        <f>F10</f>
        <v>0</v>
      </c>
      <c r="G11" s="106">
        <v>0</v>
      </c>
      <c r="H11" s="105">
        <v>0</v>
      </c>
      <c r="I11" s="106">
        <v>0</v>
      </c>
      <c r="J11" s="108">
        <f t="shared" si="0"/>
        <v>0</v>
      </c>
      <c r="N11" s="293">
        <f t="shared" si="1"/>
        <v>44986</v>
      </c>
    </row>
    <row r="12" spans="1:18" ht="30" customHeight="1" x14ac:dyDescent="0.2">
      <c r="A12" s="12">
        <v>4</v>
      </c>
      <c r="B12" t="s">
        <v>5</v>
      </c>
      <c r="D12" s="86">
        <f>+D11</f>
        <v>2023</v>
      </c>
      <c r="E12" s="105">
        <v>0</v>
      </c>
      <c r="F12" s="197">
        <f>F11</f>
        <v>0</v>
      </c>
      <c r="G12" s="106">
        <v>0</v>
      </c>
      <c r="H12" s="105">
        <v>0</v>
      </c>
      <c r="I12" s="106">
        <v>0</v>
      </c>
      <c r="J12" s="108">
        <f t="shared" si="0"/>
        <v>0</v>
      </c>
      <c r="N12" s="293">
        <f t="shared" si="1"/>
        <v>45017</v>
      </c>
    </row>
    <row r="13" spans="1:18" ht="30" customHeight="1" x14ac:dyDescent="0.2">
      <c r="A13" s="12">
        <v>5</v>
      </c>
      <c r="B13" t="s">
        <v>6</v>
      </c>
      <c r="D13" s="86">
        <f>+D12</f>
        <v>2023</v>
      </c>
      <c r="E13" s="105">
        <v>0</v>
      </c>
      <c r="F13" s="197">
        <f>F12</f>
        <v>0</v>
      </c>
      <c r="G13" s="106">
        <v>0</v>
      </c>
      <c r="H13" s="105">
        <v>0</v>
      </c>
      <c r="I13" s="106">
        <v>0</v>
      </c>
      <c r="J13" s="108">
        <f t="shared" si="0"/>
        <v>0</v>
      </c>
      <c r="N13" s="293">
        <f t="shared" si="1"/>
        <v>45047</v>
      </c>
    </row>
    <row r="14" spans="1:18" ht="30" customHeight="1" x14ac:dyDescent="0.2">
      <c r="A14" s="12">
        <v>6</v>
      </c>
      <c r="B14" t="s">
        <v>7</v>
      </c>
      <c r="D14" s="86">
        <f>+D13</f>
        <v>2023</v>
      </c>
      <c r="E14" s="105">
        <v>0</v>
      </c>
      <c r="F14" s="197">
        <f>F13</f>
        <v>0</v>
      </c>
      <c r="G14" s="106">
        <v>0</v>
      </c>
      <c r="H14" s="105">
        <v>0</v>
      </c>
      <c r="I14" s="106">
        <v>0</v>
      </c>
      <c r="J14" s="108">
        <f t="shared" si="0"/>
        <v>0</v>
      </c>
      <c r="N14" s="293">
        <f t="shared" si="1"/>
        <v>45078</v>
      </c>
    </row>
    <row r="15" spans="1:18" ht="30" customHeight="1" x14ac:dyDescent="0.2">
      <c r="A15" s="12">
        <v>7</v>
      </c>
      <c r="B15" t="s">
        <v>8</v>
      </c>
      <c r="D15" s="87">
        <v>2023</v>
      </c>
      <c r="E15" s="105">
        <v>0</v>
      </c>
      <c r="F15" s="107">
        <v>0</v>
      </c>
      <c r="G15" s="106">
        <v>0</v>
      </c>
      <c r="H15" s="105">
        <v>0</v>
      </c>
      <c r="I15" s="106">
        <v>0</v>
      </c>
      <c r="J15" s="108">
        <f t="shared" si="0"/>
        <v>0</v>
      </c>
      <c r="N15" s="293">
        <f t="shared" si="1"/>
        <v>45108</v>
      </c>
    </row>
    <row r="16" spans="1:18" ht="30" customHeight="1" x14ac:dyDescent="0.2">
      <c r="A16" s="12">
        <v>8</v>
      </c>
      <c r="B16" t="s">
        <v>9</v>
      </c>
      <c r="D16" s="86">
        <f>+D15</f>
        <v>2023</v>
      </c>
      <c r="E16" s="105">
        <v>0</v>
      </c>
      <c r="F16" s="197">
        <f>F15</f>
        <v>0</v>
      </c>
      <c r="G16" s="106">
        <v>0</v>
      </c>
      <c r="H16" s="105">
        <v>0</v>
      </c>
      <c r="I16" s="106">
        <v>0</v>
      </c>
      <c r="J16" s="108">
        <f t="shared" si="0"/>
        <v>0</v>
      </c>
      <c r="N16" s="293">
        <f t="shared" si="1"/>
        <v>45139</v>
      </c>
    </row>
    <row r="17" spans="1:14" ht="30" customHeight="1" x14ac:dyDescent="0.2">
      <c r="A17" s="12">
        <v>9</v>
      </c>
      <c r="B17" t="s">
        <v>10</v>
      </c>
      <c r="D17" s="86">
        <f>+D16</f>
        <v>2023</v>
      </c>
      <c r="E17" s="105">
        <v>0</v>
      </c>
      <c r="F17" s="197">
        <f>F16</f>
        <v>0</v>
      </c>
      <c r="G17" s="106">
        <v>0</v>
      </c>
      <c r="H17" s="105">
        <v>0</v>
      </c>
      <c r="I17" s="106">
        <v>0</v>
      </c>
      <c r="J17" s="108">
        <f t="shared" si="0"/>
        <v>0</v>
      </c>
      <c r="N17" s="293">
        <f t="shared" si="1"/>
        <v>45170</v>
      </c>
    </row>
    <row r="18" spans="1:14" ht="30" customHeight="1" x14ac:dyDescent="0.2">
      <c r="A18" s="12">
        <v>10</v>
      </c>
      <c r="B18" t="s">
        <v>11</v>
      </c>
      <c r="D18" s="86">
        <f>+D17</f>
        <v>2023</v>
      </c>
      <c r="E18" s="105">
        <v>0</v>
      </c>
      <c r="F18" s="197">
        <f>F17</f>
        <v>0</v>
      </c>
      <c r="G18" s="106">
        <v>0</v>
      </c>
      <c r="H18" s="105">
        <v>0</v>
      </c>
      <c r="I18" s="106">
        <v>0</v>
      </c>
      <c r="J18" s="108">
        <f t="shared" si="0"/>
        <v>0</v>
      </c>
      <c r="N18" s="293">
        <f t="shared" si="1"/>
        <v>45200</v>
      </c>
    </row>
    <row r="19" spans="1:14" ht="30" customHeight="1" x14ac:dyDescent="0.2">
      <c r="A19" s="12">
        <v>11</v>
      </c>
      <c r="B19" t="s">
        <v>12</v>
      </c>
      <c r="D19" s="86">
        <f>+D18</f>
        <v>2023</v>
      </c>
      <c r="E19" s="105">
        <v>0</v>
      </c>
      <c r="F19" s="197">
        <f>F18</f>
        <v>0</v>
      </c>
      <c r="G19" s="106">
        <v>0</v>
      </c>
      <c r="H19" s="105">
        <v>0</v>
      </c>
      <c r="I19" s="106">
        <v>0</v>
      </c>
      <c r="J19" s="108">
        <f t="shared" si="0"/>
        <v>0</v>
      </c>
      <c r="N19" s="293">
        <f t="shared" si="1"/>
        <v>45231</v>
      </c>
    </row>
    <row r="20" spans="1:14" ht="30" customHeight="1" x14ac:dyDescent="0.2">
      <c r="A20" s="12">
        <v>12</v>
      </c>
      <c r="B20" t="s">
        <v>13</v>
      </c>
      <c r="D20" s="86">
        <f>+D19</f>
        <v>2023</v>
      </c>
      <c r="E20" s="105">
        <v>0</v>
      </c>
      <c r="F20" s="197">
        <f>F19</f>
        <v>0</v>
      </c>
      <c r="G20" s="106">
        <v>0</v>
      </c>
      <c r="H20" s="105">
        <v>0</v>
      </c>
      <c r="I20" s="106">
        <v>0</v>
      </c>
      <c r="J20" s="108">
        <f t="shared" si="0"/>
        <v>0</v>
      </c>
      <c r="N20" s="293">
        <f t="shared" si="1"/>
        <v>45261</v>
      </c>
    </row>
    <row r="21" spans="1:14" ht="30" customHeight="1" x14ac:dyDescent="0.2">
      <c r="A21" s="12">
        <v>13</v>
      </c>
      <c r="B21" t="s">
        <v>787</v>
      </c>
      <c r="E21" s="242"/>
      <c r="F21" s="198"/>
      <c r="G21" s="297">
        <v>0</v>
      </c>
      <c r="H21" s="242"/>
      <c r="I21" s="176"/>
      <c r="J21" s="147">
        <f>G21</f>
        <v>0</v>
      </c>
      <c r="N21" s="293"/>
    </row>
    <row r="22" spans="1:14" ht="30" customHeight="1" thickBot="1" x14ac:dyDescent="0.3">
      <c r="A22" s="12">
        <v>14</v>
      </c>
      <c r="B22" s="84" t="s">
        <v>504</v>
      </c>
      <c r="E22" s="175">
        <f>SUM(E9:E20)</f>
        <v>0</v>
      </c>
      <c r="G22" s="174">
        <f>SUM(G9:G21)</f>
        <v>0</v>
      </c>
      <c r="H22" s="175">
        <f>SUM(H9:H20)</f>
        <v>0</v>
      </c>
      <c r="I22" s="174">
        <f>SUM(I9:I20)</f>
        <v>0</v>
      </c>
      <c r="J22" s="174">
        <f>SUM(J9:J21)</f>
        <v>0</v>
      </c>
    </row>
    <row r="25" spans="1:14" x14ac:dyDescent="0.2">
      <c r="A25" s="4" t="s">
        <v>320</v>
      </c>
      <c r="B25" s="21" t="s">
        <v>788</v>
      </c>
    </row>
  </sheetData>
  <mergeCells count="3">
    <mergeCell ref="A4:J4"/>
    <mergeCell ref="A3:J3"/>
    <mergeCell ref="A5:J5"/>
  </mergeCells>
  <phoneticPr fontId="0" type="noConversion"/>
  <printOptions horizontalCentered="1"/>
  <pageMargins left="0.5" right="0.5" top="1" bottom="0.5" header="0.5" footer="0.5"/>
  <pageSetup scale="7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 fitToPage="1"/>
  </sheetPr>
  <dimension ref="A1:N24"/>
  <sheetViews>
    <sheetView showGridLines="0" showOutlineSymbols="0" topLeftCell="A4" zoomScale="75" zoomScaleNormal="75" workbookViewId="0">
      <selection activeCell="I18" sqref="I18"/>
    </sheetView>
  </sheetViews>
  <sheetFormatPr defaultColWidth="9.6640625" defaultRowHeight="15" x14ac:dyDescent="0.2"/>
  <cols>
    <col min="1" max="1" width="3.109375" style="3" bestFit="1" customWidth="1"/>
    <col min="2" max="2" width="9.6640625" customWidth="1"/>
    <col min="3" max="3" width="1.6640625" customWidth="1"/>
    <col min="4" max="4" width="5.88671875" customWidth="1"/>
    <col min="5" max="5" width="1.6640625" customWidth="1"/>
    <col min="6" max="6" width="10.77734375" customWidth="1"/>
    <col min="7" max="9" width="10.5546875" customWidth="1"/>
    <col min="10" max="11" width="12.44140625" customWidth="1"/>
    <col min="14" max="14" width="0" hidden="1" customWidth="1"/>
  </cols>
  <sheetData>
    <row r="1" spans="1:14" ht="15.75" x14ac:dyDescent="0.25">
      <c r="K1" s="13" t="str">
        <f>IF(GeneralInfo!$B$14="","",GeneralInfo!$B$14)</f>
        <v/>
      </c>
    </row>
    <row r="2" spans="1:14" ht="15.75" x14ac:dyDescent="0.25">
      <c r="K2" s="13" t="s">
        <v>14</v>
      </c>
    </row>
    <row r="3" spans="1:14" ht="15.75" customHeight="1" x14ac:dyDescent="0.25">
      <c r="A3" s="390">
        <f>GeneralInfo!$B$5</f>
        <v>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</row>
    <row r="4" spans="1:14" ht="15.75" x14ac:dyDescent="0.25">
      <c r="A4" s="390" t="s">
        <v>346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</row>
    <row r="5" spans="1:14" ht="15.75" x14ac:dyDescent="0.25">
      <c r="A5" s="390" t="str">
        <f>"FOR THE PERIOD "&amp;TEXT(GeneralInfo!$B$15,"MM/DD/YYYY")&amp;" TO "&amp;TEXT(GeneralInfo!$B$16,"MM/DD/YYYY")</f>
        <v>FOR THE PERIOD 01/00/1900 TO 01/00/1900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</row>
    <row r="7" spans="1:14" ht="15.75" x14ac:dyDescent="0.25">
      <c r="F7" s="20">
        <v>1</v>
      </c>
      <c r="G7" s="20">
        <v>2</v>
      </c>
      <c r="H7" s="20">
        <v>3</v>
      </c>
      <c r="I7" s="20">
        <v>4</v>
      </c>
      <c r="J7" s="20">
        <v>5</v>
      </c>
      <c r="K7" s="20">
        <v>6</v>
      </c>
    </row>
    <row r="8" spans="1:14" ht="15.75" x14ac:dyDescent="0.25">
      <c r="F8" s="14" t="s">
        <v>370</v>
      </c>
      <c r="G8" s="14" t="s">
        <v>370</v>
      </c>
      <c r="H8" s="14" t="s">
        <v>365</v>
      </c>
      <c r="I8" s="14" t="s">
        <v>323</v>
      </c>
      <c r="J8" s="14" t="s">
        <v>202</v>
      </c>
      <c r="K8" s="14" t="s">
        <v>68</v>
      </c>
    </row>
    <row r="9" spans="1:14" ht="15.75" x14ac:dyDescent="0.25">
      <c r="F9" s="14" t="s">
        <v>171</v>
      </c>
      <c r="G9" s="14" t="s">
        <v>321</v>
      </c>
      <c r="H9" s="14" t="s">
        <v>238</v>
      </c>
      <c r="I9" s="14" t="s">
        <v>195</v>
      </c>
      <c r="J9" s="14" t="s">
        <v>238</v>
      </c>
      <c r="K9" s="14" t="s">
        <v>322</v>
      </c>
    </row>
    <row r="10" spans="1:14" ht="16.5" thickBot="1" x14ac:dyDescent="0.3">
      <c r="B10" s="17" t="s">
        <v>260</v>
      </c>
      <c r="C10" s="14"/>
      <c r="D10" s="17" t="s">
        <v>207</v>
      </c>
      <c r="F10" s="17" t="s">
        <v>238</v>
      </c>
      <c r="G10" s="17"/>
      <c r="H10" s="17"/>
      <c r="I10" s="17" t="s">
        <v>238</v>
      </c>
      <c r="J10" s="23" t="s">
        <v>468</v>
      </c>
      <c r="K10" s="23" t="s">
        <v>469</v>
      </c>
    </row>
    <row r="11" spans="1:14" ht="30.75" customHeight="1" x14ac:dyDescent="0.2">
      <c r="A11" s="12">
        <v>1</v>
      </c>
      <c r="B11" t="s">
        <v>2</v>
      </c>
      <c r="D11" s="86">
        <f>'sch j'!D9</f>
        <v>2023</v>
      </c>
      <c r="F11" s="115">
        <f>'sch j'!E9</f>
        <v>0</v>
      </c>
      <c r="G11" s="112">
        <v>0</v>
      </c>
      <c r="H11" s="112">
        <v>0</v>
      </c>
      <c r="I11" s="112">
        <v>0</v>
      </c>
      <c r="J11" s="115">
        <f>SUM(F11:I11)</f>
        <v>0</v>
      </c>
      <c r="K11" s="115">
        <f>J11-G11</f>
        <v>0</v>
      </c>
      <c r="N11" s="293">
        <f>DATE(D11,A11,1)</f>
        <v>44927</v>
      </c>
    </row>
    <row r="12" spans="1:14" ht="30.75" customHeight="1" x14ac:dyDescent="0.2">
      <c r="A12" s="12">
        <v>2</v>
      </c>
      <c r="B12" t="s">
        <v>3</v>
      </c>
      <c r="D12" s="86">
        <f>'sch j'!D10</f>
        <v>2023</v>
      </c>
      <c r="F12" s="115">
        <f>'sch j'!E10</f>
        <v>0</v>
      </c>
      <c r="G12" s="112">
        <v>0</v>
      </c>
      <c r="H12" s="112">
        <v>0</v>
      </c>
      <c r="I12" s="112">
        <v>0</v>
      </c>
      <c r="J12" s="115">
        <f t="shared" ref="J12:J22" si="0">SUM(F12:I12)</f>
        <v>0</v>
      </c>
      <c r="K12" s="115">
        <f t="shared" ref="K12:K22" si="1">J12-G12</f>
        <v>0</v>
      </c>
      <c r="N12" s="293">
        <f t="shared" ref="N12:N22" si="2">DATE(D12,A12,1)</f>
        <v>44958</v>
      </c>
    </row>
    <row r="13" spans="1:14" ht="30.75" customHeight="1" x14ac:dyDescent="0.2">
      <c r="A13" s="12">
        <v>3</v>
      </c>
      <c r="B13" t="s">
        <v>4</v>
      </c>
      <c r="D13" s="86">
        <f>'sch j'!D11</f>
        <v>2023</v>
      </c>
      <c r="F13" s="115">
        <f>'sch j'!E11</f>
        <v>0</v>
      </c>
      <c r="G13" s="112">
        <v>0</v>
      </c>
      <c r="H13" s="112">
        <v>0</v>
      </c>
      <c r="I13" s="112">
        <v>0</v>
      </c>
      <c r="J13" s="115">
        <f t="shared" si="0"/>
        <v>0</v>
      </c>
      <c r="K13" s="115">
        <f t="shared" si="1"/>
        <v>0</v>
      </c>
      <c r="N13" s="293">
        <f t="shared" si="2"/>
        <v>44986</v>
      </c>
    </row>
    <row r="14" spans="1:14" ht="30.75" customHeight="1" x14ac:dyDescent="0.2">
      <c r="A14" s="12">
        <v>4</v>
      </c>
      <c r="B14" t="s">
        <v>5</v>
      </c>
      <c r="D14" s="86">
        <f>'sch j'!D12</f>
        <v>2023</v>
      </c>
      <c r="F14" s="115">
        <f>'sch j'!E12</f>
        <v>0</v>
      </c>
      <c r="G14" s="112">
        <v>0</v>
      </c>
      <c r="H14" s="112">
        <v>0</v>
      </c>
      <c r="I14" s="112">
        <v>0</v>
      </c>
      <c r="J14" s="115">
        <f t="shared" si="0"/>
        <v>0</v>
      </c>
      <c r="K14" s="115">
        <f t="shared" si="1"/>
        <v>0</v>
      </c>
      <c r="N14" s="293">
        <f t="shared" si="2"/>
        <v>45017</v>
      </c>
    </row>
    <row r="15" spans="1:14" ht="30.75" customHeight="1" x14ac:dyDescent="0.2">
      <c r="A15" s="12">
        <v>5</v>
      </c>
      <c r="B15" t="s">
        <v>6</v>
      </c>
      <c r="D15" s="86">
        <f>'sch j'!D13</f>
        <v>2023</v>
      </c>
      <c r="F15" s="115">
        <f>'sch j'!E13</f>
        <v>0</v>
      </c>
      <c r="G15" s="112">
        <v>0</v>
      </c>
      <c r="H15" s="112">
        <v>0</v>
      </c>
      <c r="I15" s="112">
        <v>0</v>
      </c>
      <c r="J15" s="115">
        <f t="shared" si="0"/>
        <v>0</v>
      </c>
      <c r="K15" s="115">
        <f t="shared" si="1"/>
        <v>0</v>
      </c>
      <c r="N15" s="293">
        <f t="shared" si="2"/>
        <v>45047</v>
      </c>
    </row>
    <row r="16" spans="1:14" ht="30.75" customHeight="1" x14ac:dyDescent="0.2">
      <c r="A16" s="12">
        <v>6</v>
      </c>
      <c r="B16" t="s">
        <v>7</v>
      </c>
      <c r="D16" s="86">
        <f>'sch j'!D14</f>
        <v>2023</v>
      </c>
      <c r="F16" s="115">
        <f>'sch j'!E14</f>
        <v>0</v>
      </c>
      <c r="G16" s="112">
        <v>0</v>
      </c>
      <c r="H16" s="112">
        <v>0</v>
      </c>
      <c r="I16" s="112">
        <v>0</v>
      </c>
      <c r="J16" s="115">
        <f t="shared" si="0"/>
        <v>0</v>
      </c>
      <c r="K16" s="115">
        <f t="shared" si="1"/>
        <v>0</v>
      </c>
      <c r="N16" s="293">
        <f t="shared" si="2"/>
        <v>45078</v>
      </c>
    </row>
    <row r="17" spans="1:14" ht="30.75" customHeight="1" x14ac:dyDescent="0.2">
      <c r="A17" s="12">
        <v>7</v>
      </c>
      <c r="B17" t="s">
        <v>8</v>
      </c>
      <c r="D17" s="86">
        <f>'sch j'!D15</f>
        <v>2023</v>
      </c>
      <c r="F17" s="115">
        <f>'sch j'!E15</f>
        <v>0</v>
      </c>
      <c r="G17" s="112">
        <v>0</v>
      </c>
      <c r="H17" s="112">
        <v>0</v>
      </c>
      <c r="I17" s="112">
        <v>0</v>
      </c>
      <c r="J17" s="115">
        <f t="shared" si="0"/>
        <v>0</v>
      </c>
      <c r="K17" s="115">
        <f t="shared" si="1"/>
        <v>0</v>
      </c>
      <c r="N17" s="293">
        <f t="shared" si="2"/>
        <v>45108</v>
      </c>
    </row>
    <row r="18" spans="1:14" ht="30.75" customHeight="1" x14ac:dyDescent="0.2">
      <c r="A18" s="12">
        <v>8</v>
      </c>
      <c r="B18" t="s">
        <v>9</v>
      </c>
      <c r="D18" s="86">
        <f>'sch j'!D16</f>
        <v>2023</v>
      </c>
      <c r="F18" s="115">
        <f>'sch j'!E16</f>
        <v>0</v>
      </c>
      <c r="G18" s="112">
        <v>0</v>
      </c>
      <c r="H18" s="112">
        <v>0</v>
      </c>
      <c r="I18" s="112">
        <v>0</v>
      </c>
      <c r="J18" s="115">
        <f t="shared" si="0"/>
        <v>0</v>
      </c>
      <c r="K18" s="115">
        <f t="shared" si="1"/>
        <v>0</v>
      </c>
      <c r="N18" s="293">
        <f t="shared" si="2"/>
        <v>45139</v>
      </c>
    </row>
    <row r="19" spans="1:14" ht="30.75" customHeight="1" x14ac:dyDescent="0.2">
      <c r="A19" s="12">
        <v>9</v>
      </c>
      <c r="B19" t="s">
        <v>10</v>
      </c>
      <c r="D19" s="86">
        <f>'sch j'!D17</f>
        <v>2023</v>
      </c>
      <c r="F19" s="115">
        <f>'sch j'!E17</f>
        <v>0</v>
      </c>
      <c r="G19" s="112">
        <v>0</v>
      </c>
      <c r="H19" s="112">
        <v>0</v>
      </c>
      <c r="I19" s="112">
        <v>0</v>
      </c>
      <c r="J19" s="115">
        <f t="shared" si="0"/>
        <v>0</v>
      </c>
      <c r="K19" s="115">
        <f t="shared" si="1"/>
        <v>0</v>
      </c>
      <c r="N19" s="293">
        <f t="shared" si="2"/>
        <v>45170</v>
      </c>
    </row>
    <row r="20" spans="1:14" ht="30.75" customHeight="1" x14ac:dyDescent="0.2">
      <c r="A20" s="12">
        <v>10</v>
      </c>
      <c r="B20" t="s">
        <v>11</v>
      </c>
      <c r="D20" s="86">
        <f>'sch j'!D18</f>
        <v>2023</v>
      </c>
      <c r="F20" s="115">
        <f>'sch j'!E18</f>
        <v>0</v>
      </c>
      <c r="G20" s="112">
        <v>0</v>
      </c>
      <c r="H20" s="112">
        <v>0</v>
      </c>
      <c r="I20" s="112">
        <v>0</v>
      </c>
      <c r="J20" s="115">
        <f t="shared" si="0"/>
        <v>0</v>
      </c>
      <c r="K20" s="115">
        <f t="shared" si="1"/>
        <v>0</v>
      </c>
      <c r="N20" s="293">
        <f t="shared" si="2"/>
        <v>45200</v>
      </c>
    </row>
    <row r="21" spans="1:14" ht="30.75" customHeight="1" x14ac:dyDescent="0.2">
      <c r="A21" s="12">
        <v>11</v>
      </c>
      <c r="B21" t="s">
        <v>12</v>
      </c>
      <c r="D21" s="86">
        <f>'sch j'!D19</f>
        <v>2023</v>
      </c>
      <c r="F21" s="115">
        <f>'sch j'!E19</f>
        <v>0</v>
      </c>
      <c r="G21" s="112">
        <v>0</v>
      </c>
      <c r="H21" s="112">
        <v>0</v>
      </c>
      <c r="I21" s="112">
        <v>0</v>
      </c>
      <c r="J21" s="115">
        <f t="shared" si="0"/>
        <v>0</v>
      </c>
      <c r="K21" s="115">
        <f t="shared" si="1"/>
        <v>0</v>
      </c>
      <c r="N21" s="293">
        <f t="shared" si="2"/>
        <v>45231</v>
      </c>
    </row>
    <row r="22" spans="1:14" ht="30.75" customHeight="1" x14ac:dyDescent="0.2">
      <c r="A22" s="12">
        <v>12</v>
      </c>
      <c r="B22" t="s">
        <v>13</v>
      </c>
      <c r="D22" s="86">
        <f>'sch j'!D20</f>
        <v>2023</v>
      </c>
      <c r="F22" s="115">
        <f>'sch j'!E20</f>
        <v>0</v>
      </c>
      <c r="G22" s="112">
        <v>0</v>
      </c>
      <c r="H22" s="112">
        <v>0</v>
      </c>
      <c r="I22" s="112">
        <v>0</v>
      </c>
      <c r="J22" s="115">
        <f t="shared" si="0"/>
        <v>0</v>
      </c>
      <c r="K22" s="115">
        <f t="shared" si="1"/>
        <v>0</v>
      </c>
      <c r="N22" s="293">
        <f t="shared" si="2"/>
        <v>45261</v>
      </c>
    </row>
    <row r="23" spans="1:14" ht="30.75" customHeight="1" thickBot="1" x14ac:dyDescent="0.3">
      <c r="A23" s="12">
        <v>13</v>
      </c>
      <c r="B23" s="16" t="s">
        <v>234</v>
      </c>
      <c r="F23" s="113">
        <f t="shared" ref="F23:K23" si="3">SUM(F11:F22)</f>
        <v>0</v>
      </c>
      <c r="G23" s="113">
        <f t="shared" si="3"/>
        <v>0</v>
      </c>
      <c r="H23" s="113">
        <f t="shared" si="3"/>
        <v>0</v>
      </c>
      <c r="I23" s="113">
        <f t="shared" si="3"/>
        <v>0</v>
      </c>
      <c r="J23" s="113">
        <f t="shared" si="3"/>
        <v>0</v>
      </c>
      <c r="K23" s="113">
        <f t="shared" si="3"/>
        <v>0</v>
      </c>
    </row>
    <row r="24" spans="1:14" ht="30.75" customHeight="1" thickTop="1" x14ac:dyDescent="0.2">
      <c r="A24" s="3" t="s">
        <v>320</v>
      </c>
      <c r="B24" t="s">
        <v>470</v>
      </c>
    </row>
  </sheetData>
  <mergeCells count="3">
    <mergeCell ref="A4:K4"/>
    <mergeCell ref="A3:K3"/>
    <mergeCell ref="A5:K5"/>
  </mergeCells>
  <phoneticPr fontId="0" type="noConversion"/>
  <printOptions horizontalCentered="1"/>
  <pageMargins left="0.5" right="0.5" top="1" bottom="1" header="0.5" footer="0.5"/>
  <pageSetup scale="8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 fitToPage="1"/>
  </sheetPr>
  <dimension ref="A1:O40"/>
  <sheetViews>
    <sheetView showGridLines="0" showOutlineSymbols="0" zoomScale="75" zoomScaleNormal="75" workbookViewId="0">
      <selection activeCell="I10" sqref="I10"/>
    </sheetView>
  </sheetViews>
  <sheetFormatPr defaultColWidth="9.6640625" defaultRowHeight="15" x14ac:dyDescent="0.2"/>
  <cols>
    <col min="1" max="1" width="3.109375" style="3" bestFit="1" customWidth="1"/>
    <col min="2" max="2" width="32.21875" customWidth="1"/>
    <col min="3" max="4" width="14.33203125" customWidth="1"/>
    <col min="5" max="7" width="14.33203125" style="3" customWidth="1"/>
    <col min="8" max="8" width="15" style="3" customWidth="1"/>
    <col min="9" max="9" width="8.6640625" style="3" customWidth="1"/>
    <col min="10" max="10" width="10.77734375" style="3" customWidth="1"/>
    <col min="11" max="12" width="9.6640625" customWidth="1"/>
    <col min="13" max="13" width="12.21875" customWidth="1"/>
    <col min="14" max="14" width="9.6640625" customWidth="1"/>
    <col min="15" max="15" width="12.21875" customWidth="1"/>
  </cols>
  <sheetData>
    <row r="1" spans="1:15" ht="15.75" x14ac:dyDescent="0.25">
      <c r="J1" s="13" t="str">
        <f>IF(GeneralInfo!$B$14="","",GeneralInfo!$B$14)</f>
        <v/>
      </c>
    </row>
    <row r="2" spans="1:15" ht="15.75" x14ac:dyDescent="0.25">
      <c r="J2" s="13" t="s">
        <v>239</v>
      </c>
    </row>
    <row r="3" spans="1:15" ht="15.75" customHeight="1" x14ac:dyDescent="0.25">
      <c r="A3" s="390">
        <f>GeneralInfo!$B$5</f>
        <v>0</v>
      </c>
      <c r="B3" s="390"/>
      <c r="C3" s="390"/>
      <c r="D3" s="390"/>
      <c r="E3" s="390"/>
      <c r="F3" s="390"/>
      <c r="G3" s="390"/>
      <c r="H3" s="390"/>
      <c r="I3" s="390"/>
      <c r="J3" s="390"/>
    </row>
    <row r="4" spans="1:15" ht="15.75" x14ac:dyDescent="0.25">
      <c r="A4" s="390" t="s">
        <v>304</v>
      </c>
      <c r="B4" s="390"/>
      <c r="C4" s="390"/>
      <c r="D4" s="390"/>
      <c r="E4" s="390"/>
      <c r="F4" s="390"/>
      <c r="G4" s="390"/>
      <c r="H4" s="390"/>
      <c r="I4" s="390"/>
      <c r="J4" s="390"/>
    </row>
    <row r="5" spans="1:15" ht="15.75" x14ac:dyDescent="0.25">
      <c r="A5" s="390" t="s">
        <v>351</v>
      </c>
      <c r="B5" s="390"/>
      <c r="C5" s="390"/>
      <c r="D5" s="390"/>
      <c r="E5" s="390"/>
      <c r="F5" s="390"/>
      <c r="G5" s="390"/>
      <c r="H5" s="390"/>
      <c r="I5" s="390"/>
      <c r="J5" s="390"/>
    </row>
    <row r="6" spans="1:15" ht="15.75" x14ac:dyDescent="0.25">
      <c r="A6" s="390" t="str">
        <f>"FOR THE PERIOD "&amp;TEXT(GeneralInfo!$B$15,"MM/DD/YYYY")&amp;" TO "&amp;TEXT(GeneralInfo!$B$16,"MM/DD/YYYY")</f>
        <v>FOR THE PERIOD 01/00/1900 TO 01/00/1900</v>
      </c>
      <c r="B6" s="390"/>
      <c r="C6" s="390"/>
      <c r="D6" s="390"/>
      <c r="E6" s="390"/>
      <c r="F6" s="390"/>
      <c r="G6" s="390"/>
      <c r="H6" s="390"/>
      <c r="I6" s="390"/>
      <c r="J6" s="390"/>
    </row>
    <row r="8" spans="1:15" ht="15.75" x14ac:dyDescent="0.25">
      <c r="C8" s="185">
        <v>1</v>
      </c>
      <c r="D8" s="185">
        <v>2</v>
      </c>
      <c r="E8" s="185">
        <v>3</v>
      </c>
      <c r="F8" s="185">
        <v>4</v>
      </c>
      <c r="G8" s="185">
        <v>5</v>
      </c>
      <c r="H8" s="185">
        <v>6</v>
      </c>
      <c r="I8" s="185">
        <v>7</v>
      </c>
      <c r="J8" s="185">
        <v>8</v>
      </c>
    </row>
    <row r="9" spans="1:15" ht="15.75" x14ac:dyDescent="0.25">
      <c r="C9" s="104" t="s">
        <v>750</v>
      </c>
      <c r="E9" s="185" t="s">
        <v>283</v>
      </c>
      <c r="F9" s="185" t="s">
        <v>754</v>
      </c>
      <c r="G9" s="185"/>
      <c r="H9" s="185" t="s">
        <v>283</v>
      </c>
      <c r="I9" s="185"/>
      <c r="J9" s="185"/>
    </row>
    <row r="10" spans="1:15" ht="15.75" x14ac:dyDescent="0.25">
      <c r="C10" s="104" t="s">
        <v>751</v>
      </c>
      <c r="D10" s="104" t="s">
        <v>282</v>
      </c>
      <c r="E10" s="104" t="s">
        <v>16</v>
      </c>
      <c r="F10" s="104" t="s">
        <v>751</v>
      </c>
      <c r="G10" s="104" t="s">
        <v>755</v>
      </c>
      <c r="H10" s="104" t="s">
        <v>16</v>
      </c>
      <c r="I10" s="104"/>
      <c r="J10" s="104" t="s">
        <v>352</v>
      </c>
    </row>
    <row r="11" spans="1:15" ht="16.5" thickBot="1" x14ac:dyDescent="0.3">
      <c r="B11" s="16" t="s">
        <v>17</v>
      </c>
      <c r="C11" s="262" t="s">
        <v>752</v>
      </c>
      <c r="D11" s="262" t="s">
        <v>753</v>
      </c>
      <c r="E11" s="262" t="s">
        <v>179</v>
      </c>
      <c r="F11" s="262" t="s">
        <v>97</v>
      </c>
      <c r="G11" s="262" t="s">
        <v>756</v>
      </c>
      <c r="H11" s="262" t="s">
        <v>35</v>
      </c>
      <c r="I11" s="262" t="s">
        <v>240</v>
      </c>
      <c r="J11" s="262" t="s">
        <v>353</v>
      </c>
      <c r="M11" s="24"/>
      <c r="O11" s="24"/>
    </row>
    <row r="12" spans="1:15" ht="21.75" customHeight="1" x14ac:dyDescent="0.2">
      <c r="A12" s="12">
        <v>1</v>
      </c>
      <c r="B12" t="s">
        <v>20</v>
      </c>
      <c r="C12" s="116">
        <v>0</v>
      </c>
      <c r="D12" s="116">
        <v>0</v>
      </c>
      <c r="E12" s="117">
        <f>C12+D12</f>
        <v>0</v>
      </c>
      <c r="F12" s="124">
        <v>0</v>
      </c>
      <c r="G12" s="124">
        <v>0</v>
      </c>
      <c r="H12" s="125">
        <f>F12+G12</f>
        <v>0</v>
      </c>
      <c r="I12" s="122">
        <f>ROUND(E12/2912,2)</f>
        <v>0</v>
      </c>
      <c r="J12" s="120">
        <f>IFERROR(ROUND(H12/E12,2),0)</f>
        <v>0</v>
      </c>
    </row>
    <row r="13" spans="1:15" ht="21.75" customHeight="1" x14ac:dyDescent="0.2">
      <c r="A13" s="12">
        <v>2</v>
      </c>
      <c r="B13" t="s">
        <v>21</v>
      </c>
      <c r="C13" s="116">
        <v>0</v>
      </c>
      <c r="D13" s="116">
        <v>0</v>
      </c>
      <c r="E13" s="117">
        <f t="shared" ref="E13:E18" si="0">C13+D13</f>
        <v>0</v>
      </c>
      <c r="F13" s="124">
        <v>0</v>
      </c>
      <c r="G13" s="124">
        <v>0</v>
      </c>
      <c r="H13" s="125">
        <f t="shared" ref="H13:H18" si="1">F13+G13</f>
        <v>0</v>
      </c>
      <c r="I13" s="122">
        <f t="shared" ref="I13:I17" si="2">ROUND(E13/2912,2)</f>
        <v>0</v>
      </c>
      <c r="J13" s="120">
        <f t="shared" ref="J13:J18" si="3">IFERROR(ROUND(H13/E13,2),0)</f>
        <v>0</v>
      </c>
    </row>
    <row r="14" spans="1:15" ht="21.75" customHeight="1" x14ac:dyDescent="0.2">
      <c r="A14" s="12">
        <v>3</v>
      </c>
      <c r="B14" t="s">
        <v>22</v>
      </c>
      <c r="C14" s="116">
        <v>0</v>
      </c>
      <c r="D14" s="116">
        <v>0</v>
      </c>
      <c r="E14" s="117">
        <f t="shared" si="0"/>
        <v>0</v>
      </c>
      <c r="F14" s="124">
        <v>0</v>
      </c>
      <c r="G14" s="124">
        <v>0</v>
      </c>
      <c r="H14" s="125">
        <f t="shared" si="1"/>
        <v>0</v>
      </c>
      <c r="I14" s="122">
        <f t="shared" si="2"/>
        <v>0</v>
      </c>
      <c r="J14" s="120">
        <f t="shared" si="3"/>
        <v>0</v>
      </c>
    </row>
    <row r="15" spans="1:15" ht="21.75" customHeight="1" x14ac:dyDescent="0.2">
      <c r="A15" s="12">
        <v>4</v>
      </c>
      <c r="B15" t="s">
        <v>24</v>
      </c>
      <c r="C15" s="116">
        <v>0</v>
      </c>
      <c r="D15" s="116">
        <v>0</v>
      </c>
      <c r="E15" s="117">
        <f t="shared" si="0"/>
        <v>0</v>
      </c>
      <c r="F15" s="124">
        <v>0</v>
      </c>
      <c r="G15" s="124">
        <v>0</v>
      </c>
      <c r="H15" s="125">
        <f t="shared" si="1"/>
        <v>0</v>
      </c>
      <c r="I15" s="122">
        <f t="shared" si="2"/>
        <v>0</v>
      </c>
      <c r="J15" s="120">
        <f t="shared" si="3"/>
        <v>0</v>
      </c>
    </row>
    <row r="16" spans="1:15" ht="21.75" customHeight="1" x14ac:dyDescent="0.2">
      <c r="A16" s="12">
        <v>5</v>
      </c>
      <c r="B16" t="s">
        <v>25</v>
      </c>
      <c r="C16" s="116">
        <v>0</v>
      </c>
      <c r="D16" s="116">
        <v>0</v>
      </c>
      <c r="E16" s="117">
        <f t="shared" si="0"/>
        <v>0</v>
      </c>
      <c r="F16" s="124">
        <v>0</v>
      </c>
      <c r="G16" s="124">
        <v>0</v>
      </c>
      <c r="H16" s="125">
        <f t="shared" si="1"/>
        <v>0</v>
      </c>
      <c r="I16" s="122">
        <f t="shared" si="2"/>
        <v>0</v>
      </c>
      <c r="J16" s="120">
        <f t="shared" si="3"/>
        <v>0</v>
      </c>
    </row>
    <row r="17" spans="1:10" ht="21.75" customHeight="1" x14ac:dyDescent="0.2">
      <c r="A17" s="12">
        <v>6</v>
      </c>
      <c r="B17" t="s">
        <v>287</v>
      </c>
      <c r="C17" s="116">
        <v>0</v>
      </c>
      <c r="D17" s="116">
        <v>0</v>
      </c>
      <c r="E17" s="117">
        <f t="shared" si="0"/>
        <v>0</v>
      </c>
      <c r="F17" s="124">
        <v>0</v>
      </c>
      <c r="G17" s="124">
        <v>0</v>
      </c>
      <c r="H17" s="125">
        <f t="shared" si="1"/>
        <v>0</v>
      </c>
      <c r="I17" s="122">
        <f t="shared" si="2"/>
        <v>0</v>
      </c>
      <c r="J17" s="120">
        <f t="shared" si="3"/>
        <v>0</v>
      </c>
    </row>
    <row r="18" spans="1:10" ht="21.75" customHeight="1" x14ac:dyDescent="0.2">
      <c r="A18" s="12">
        <v>7</v>
      </c>
      <c r="B18" t="s">
        <v>23</v>
      </c>
      <c r="C18" s="116">
        <v>0</v>
      </c>
      <c r="D18" s="116">
        <v>0</v>
      </c>
      <c r="E18" s="117">
        <f t="shared" si="0"/>
        <v>0</v>
      </c>
      <c r="F18" s="124">
        <v>0</v>
      </c>
      <c r="G18" s="124">
        <v>0</v>
      </c>
      <c r="H18" s="125">
        <f t="shared" si="1"/>
        <v>0</v>
      </c>
      <c r="I18" s="122">
        <f>ROUND(E18/2080,2)</f>
        <v>0</v>
      </c>
      <c r="J18" s="120">
        <f t="shared" si="3"/>
        <v>0</v>
      </c>
    </row>
    <row r="19" spans="1:10" ht="21.75" customHeight="1" x14ac:dyDescent="0.2">
      <c r="A19" s="12">
        <v>8</v>
      </c>
      <c r="B19" t="s">
        <v>18</v>
      </c>
      <c r="C19" s="117">
        <f t="shared" ref="C19:D19" si="4">SUM(C12:C18)</f>
        <v>0</v>
      </c>
      <c r="D19" s="117">
        <f t="shared" si="4"/>
        <v>0</v>
      </c>
      <c r="E19" s="117">
        <f>SUM(E12:E18)</f>
        <v>0</v>
      </c>
      <c r="F19" s="125">
        <f t="shared" ref="F19:G19" si="5">SUM(F12:F18)</f>
        <v>0</v>
      </c>
      <c r="G19" s="125">
        <f t="shared" si="5"/>
        <v>0</v>
      </c>
      <c r="H19" s="125">
        <f>SUM(H12:H18)</f>
        <v>0</v>
      </c>
      <c r="I19" s="123"/>
      <c r="J19" s="121"/>
    </row>
    <row r="20" spans="1:10" ht="21.75" customHeight="1" x14ac:dyDescent="0.25">
      <c r="B20" s="16" t="s">
        <v>75</v>
      </c>
      <c r="C20" s="114"/>
      <c r="D20" s="114"/>
      <c r="E20" s="114"/>
      <c r="F20" s="126"/>
      <c r="G20" s="126"/>
      <c r="H20" s="126"/>
      <c r="I20" s="123"/>
      <c r="J20" s="121"/>
    </row>
    <row r="21" spans="1:10" ht="21.75" customHeight="1" x14ac:dyDescent="0.2">
      <c r="A21" s="12">
        <v>9</v>
      </c>
      <c r="B21" t="s">
        <v>26</v>
      </c>
      <c r="C21" s="116">
        <v>0</v>
      </c>
      <c r="D21" s="116">
        <v>0</v>
      </c>
      <c r="E21" s="117">
        <f>C21+D21</f>
        <v>0</v>
      </c>
      <c r="F21" s="124">
        <v>0</v>
      </c>
      <c r="G21" s="124">
        <v>0</v>
      </c>
      <c r="H21" s="125">
        <f>F21+G21</f>
        <v>0</v>
      </c>
      <c r="I21" s="122">
        <f t="shared" ref="I21:I33" si="6">ROUND(E21/2080,2)</f>
        <v>0</v>
      </c>
      <c r="J21" s="120">
        <f t="shared" ref="J21:J33" si="7">IFERROR(ROUND(H21/E21,2),0)</f>
        <v>0</v>
      </c>
    </row>
    <row r="22" spans="1:10" ht="21.75" customHeight="1" x14ac:dyDescent="0.2">
      <c r="A22" s="12">
        <v>10</v>
      </c>
      <c r="B22" t="s">
        <v>27</v>
      </c>
      <c r="C22" s="116">
        <v>0</v>
      </c>
      <c r="D22" s="116">
        <v>0</v>
      </c>
      <c r="E22" s="117">
        <f t="shared" ref="E22:E33" si="8">C22+D22</f>
        <v>0</v>
      </c>
      <c r="F22" s="124">
        <v>0</v>
      </c>
      <c r="G22" s="124">
        <v>0</v>
      </c>
      <c r="H22" s="125">
        <f t="shared" ref="H22:H33" si="9">F22+G22</f>
        <v>0</v>
      </c>
      <c r="I22" s="122">
        <f t="shared" si="6"/>
        <v>0</v>
      </c>
      <c r="J22" s="120">
        <f t="shared" si="7"/>
        <v>0</v>
      </c>
    </row>
    <row r="23" spans="1:10" ht="21.75" customHeight="1" x14ac:dyDescent="0.2">
      <c r="A23" s="12">
        <v>11</v>
      </c>
      <c r="B23" t="s">
        <v>28</v>
      </c>
      <c r="C23" s="116">
        <v>0</v>
      </c>
      <c r="D23" s="116">
        <v>0</v>
      </c>
      <c r="E23" s="117">
        <f t="shared" si="8"/>
        <v>0</v>
      </c>
      <c r="F23" s="124">
        <v>0</v>
      </c>
      <c r="G23" s="124">
        <v>0</v>
      </c>
      <c r="H23" s="125">
        <f t="shared" si="9"/>
        <v>0</v>
      </c>
      <c r="I23" s="122">
        <f>ROUND(E23/2080,2)</f>
        <v>0</v>
      </c>
      <c r="J23" s="120">
        <f>IFERROR(ROUND(H23/E23,2),0)</f>
        <v>0</v>
      </c>
    </row>
    <row r="24" spans="1:10" ht="21.75" customHeight="1" x14ac:dyDescent="0.2">
      <c r="A24" s="12">
        <v>12</v>
      </c>
      <c r="B24" t="s">
        <v>29</v>
      </c>
      <c r="C24" s="116">
        <v>0</v>
      </c>
      <c r="D24" s="116">
        <v>0</v>
      </c>
      <c r="E24" s="117">
        <f t="shared" si="8"/>
        <v>0</v>
      </c>
      <c r="F24" s="124">
        <v>0</v>
      </c>
      <c r="G24" s="124">
        <v>0</v>
      </c>
      <c r="H24" s="125">
        <f t="shared" si="9"/>
        <v>0</v>
      </c>
      <c r="I24" s="122">
        <f t="shared" si="6"/>
        <v>0</v>
      </c>
      <c r="J24" s="120">
        <f t="shared" si="7"/>
        <v>0</v>
      </c>
    </row>
    <row r="25" spans="1:10" ht="21.75" customHeight="1" x14ac:dyDescent="0.2">
      <c r="A25" s="12">
        <v>13</v>
      </c>
      <c r="B25" t="s">
        <v>223</v>
      </c>
      <c r="C25" s="116">
        <v>0</v>
      </c>
      <c r="D25" s="116">
        <v>0</v>
      </c>
      <c r="E25" s="117">
        <f t="shared" si="8"/>
        <v>0</v>
      </c>
      <c r="F25" s="124">
        <v>0</v>
      </c>
      <c r="G25" s="124">
        <v>0</v>
      </c>
      <c r="H25" s="125">
        <f t="shared" si="9"/>
        <v>0</v>
      </c>
      <c r="I25" s="122">
        <f t="shared" si="6"/>
        <v>0</v>
      </c>
      <c r="J25" s="120">
        <f t="shared" si="7"/>
        <v>0</v>
      </c>
    </row>
    <row r="26" spans="1:10" ht="21.75" customHeight="1" x14ac:dyDescent="0.2">
      <c r="A26" s="12">
        <v>14</v>
      </c>
      <c r="B26" t="s">
        <v>225</v>
      </c>
      <c r="C26" s="116">
        <v>0</v>
      </c>
      <c r="D26" s="116">
        <v>0</v>
      </c>
      <c r="E26" s="117">
        <f t="shared" si="8"/>
        <v>0</v>
      </c>
      <c r="F26" s="124">
        <v>0</v>
      </c>
      <c r="G26" s="124">
        <v>0</v>
      </c>
      <c r="H26" s="125">
        <f t="shared" si="9"/>
        <v>0</v>
      </c>
      <c r="I26" s="122">
        <f t="shared" si="6"/>
        <v>0</v>
      </c>
      <c r="J26" s="120">
        <f t="shared" si="7"/>
        <v>0</v>
      </c>
    </row>
    <row r="27" spans="1:10" ht="21.75" customHeight="1" x14ac:dyDescent="0.2">
      <c r="A27" s="12">
        <v>15</v>
      </c>
      <c r="B27" t="s">
        <v>226</v>
      </c>
      <c r="C27" s="116">
        <v>0</v>
      </c>
      <c r="D27" s="116">
        <v>0</v>
      </c>
      <c r="E27" s="117">
        <f t="shared" si="8"/>
        <v>0</v>
      </c>
      <c r="F27" s="124">
        <v>0</v>
      </c>
      <c r="G27" s="124">
        <v>0</v>
      </c>
      <c r="H27" s="125">
        <f t="shared" si="9"/>
        <v>0</v>
      </c>
      <c r="I27" s="122">
        <f t="shared" si="6"/>
        <v>0</v>
      </c>
      <c r="J27" s="120">
        <f t="shared" si="7"/>
        <v>0</v>
      </c>
    </row>
    <row r="28" spans="1:10" ht="21.75" customHeight="1" x14ac:dyDescent="0.2">
      <c r="A28" s="12">
        <v>16</v>
      </c>
      <c r="B28" t="s">
        <v>31</v>
      </c>
      <c r="C28" s="116">
        <v>0</v>
      </c>
      <c r="D28" s="116">
        <v>0</v>
      </c>
      <c r="E28" s="117">
        <f t="shared" si="8"/>
        <v>0</v>
      </c>
      <c r="F28" s="124">
        <v>0</v>
      </c>
      <c r="G28" s="124">
        <v>0</v>
      </c>
      <c r="H28" s="125">
        <f t="shared" si="9"/>
        <v>0</v>
      </c>
      <c r="I28" s="122">
        <f t="shared" si="6"/>
        <v>0</v>
      </c>
      <c r="J28" s="120">
        <f t="shared" si="7"/>
        <v>0</v>
      </c>
    </row>
    <row r="29" spans="1:10" ht="21.75" customHeight="1" x14ac:dyDescent="0.2">
      <c r="A29" s="12">
        <v>17</v>
      </c>
      <c r="B29" t="s">
        <v>32</v>
      </c>
      <c r="C29" s="116">
        <v>0</v>
      </c>
      <c r="D29" s="116">
        <v>0</v>
      </c>
      <c r="E29" s="117">
        <f t="shared" si="8"/>
        <v>0</v>
      </c>
      <c r="F29" s="124">
        <v>0</v>
      </c>
      <c r="G29" s="124">
        <v>0</v>
      </c>
      <c r="H29" s="125">
        <f t="shared" si="9"/>
        <v>0</v>
      </c>
      <c r="I29" s="122">
        <f t="shared" si="6"/>
        <v>0</v>
      </c>
      <c r="J29" s="120">
        <f t="shared" si="7"/>
        <v>0</v>
      </c>
    </row>
    <row r="30" spans="1:10" ht="21.75" customHeight="1" x14ac:dyDescent="0.2">
      <c r="A30" s="12">
        <v>18</v>
      </c>
      <c r="B30" t="s">
        <v>509</v>
      </c>
      <c r="C30" s="116">
        <v>0</v>
      </c>
      <c r="D30" s="116">
        <v>0</v>
      </c>
      <c r="E30" s="117">
        <f t="shared" si="8"/>
        <v>0</v>
      </c>
      <c r="F30" s="124">
        <v>0</v>
      </c>
      <c r="G30" s="124">
        <v>0</v>
      </c>
      <c r="H30" s="125">
        <f t="shared" si="9"/>
        <v>0</v>
      </c>
      <c r="I30" s="122">
        <f t="shared" si="6"/>
        <v>0</v>
      </c>
      <c r="J30" s="120">
        <f t="shared" si="7"/>
        <v>0</v>
      </c>
    </row>
    <row r="31" spans="1:10" ht="21.75" customHeight="1" x14ac:dyDescent="0.2">
      <c r="A31" s="12">
        <v>19</v>
      </c>
      <c r="B31" t="s">
        <v>30</v>
      </c>
      <c r="C31" s="116">
        <v>0</v>
      </c>
      <c r="D31" s="116">
        <v>0</v>
      </c>
      <c r="E31" s="117">
        <f t="shared" si="8"/>
        <v>0</v>
      </c>
      <c r="F31" s="124">
        <v>0</v>
      </c>
      <c r="G31" s="124">
        <v>0</v>
      </c>
      <c r="H31" s="125">
        <f t="shared" si="9"/>
        <v>0</v>
      </c>
      <c r="I31" s="122">
        <f t="shared" si="6"/>
        <v>0</v>
      </c>
      <c r="J31" s="120">
        <f t="shared" si="7"/>
        <v>0</v>
      </c>
    </row>
    <row r="32" spans="1:10" ht="21.75" customHeight="1" x14ac:dyDescent="0.2">
      <c r="A32" s="12">
        <v>20</v>
      </c>
      <c r="B32" t="s">
        <v>300</v>
      </c>
      <c r="C32" s="116">
        <v>0</v>
      </c>
      <c r="D32" s="116">
        <v>0</v>
      </c>
      <c r="E32" s="117">
        <f t="shared" si="8"/>
        <v>0</v>
      </c>
      <c r="F32" s="124">
        <v>0</v>
      </c>
      <c r="G32" s="124">
        <v>0</v>
      </c>
      <c r="H32" s="125">
        <f t="shared" si="9"/>
        <v>0</v>
      </c>
      <c r="I32" s="122">
        <f t="shared" si="6"/>
        <v>0</v>
      </c>
      <c r="J32" s="120">
        <f t="shared" si="7"/>
        <v>0</v>
      </c>
    </row>
    <row r="33" spans="1:10" ht="21.75" customHeight="1" x14ac:dyDescent="0.2">
      <c r="A33" s="12">
        <v>21</v>
      </c>
      <c r="B33" t="s">
        <v>305</v>
      </c>
      <c r="C33" s="116">
        <v>0</v>
      </c>
      <c r="D33" s="116">
        <v>0</v>
      </c>
      <c r="E33" s="117">
        <f t="shared" si="8"/>
        <v>0</v>
      </c>
      <c r="F33" s="124">
        <v>0</v>
      </c>
      <c r="G33" s="124">
        <v>0</v>
      </c>
      <c r="H33" s="125">
        <f t="shared" si="9"/>
        <v>0</v>
      </c>
      <c r="I33" s="122">
        <f t="shared" si="6"/>
        <v>0</v>
      </c>
      <c r="J33" s="120">
        <f t="shared" si="7"/>
        <v>0</v>
      </c>
    </row>
    <row r="34" spans="1:10" ht="21.75" customHeight="1" x14ac:dyDescent="0.2">
      <c r="A34" s="12">
        <v>22</v>
      </c>
      <c r="B34" t="s">
        <v>33</v>
      </c>
      <c r="C34" s="117">
        <f t="shared" ref="C34:D34" si="10">SUM(C21:C33)</f>
        <v>0</v>
      </c>
      <c r="D34" s="117">
        <f t="shared" si="10"/>
        <v>0</v>
      </c>
      <c r="E34" s="117">
        <f>SUM(E21:E33)</f>
        <v>0</v>
      </c>
      <c r="F34" s="125">
        <f t="shared" ref="F34:G34" si="11">SUM(F21:F33)</f>
        <v>0</v>
      </c>
      <c r="G34" s="125">
        <f t="shared" si="11"/>
        <v>0</v>
      </c>
      <c r="H34" s="125">
        <f>SUM(H21:H33)</f>
        <v>0</v>
      </c>
      <c r="I34" s="123"/>
      <c r="J34" s="121"/>
    </row>
    <row r="35" spans="1:10" ht="21.75" customHeight="1" x14ac:dyDescent="0.25">
      <c r="B35" s="16" t="s">
        <v>19</v>
      </c>
      <c r="C35" s="114"/>
      <c r="D35" s="114"/>
      <c r="E35" s="114"/>
      <c r="F35" s="126"/>
      <c r="G35" s="126"/>
      <c r="H35" s="126"/>
      <c r="I35" s="123"/>
      <c r="J35" s="121"/>
    </row>
    <row r="36" spans="1:10" ht="21.75" customHeight="1" x14ac:dyDescent="0.2">
      <c r="A36" s="12">
        <v>23</v>
      </c>
      <c r="B36" t="s">
        <v>241</v>
      </c>
      <c r="C36" s="116">
        <v>0</v>
      </c>
      <c r="D36" s="116">
        <v>0</v>
      </c>
      <c r="E36" s="117">
        <f>C36+D36</f>
        <v>0</v>
      </c>
      <c r="F36" s="124">
        <v>0</v>
      </c>
      <c r="G36" s="124">
        <v>0</v>
      </c>
      <c r="H36" s="125">
        <f>F36+G36</f>
        <v>0</v>
      </c>
      <c r="I36" s="122">
        <f t="shared" ref="I36" si="12">ROUND(E36/2080,2)</f>
        <v>0</v>
      </c>
      <c r="J36" s="120">
        <f>IFERROR(ROUND(H36/E36,2),0)</f>
        <v>0</v>
      </c>
    </row>
    <row r="37" spans="1:10" ht="21.75" customHeight="1" x14ac:dyDescent="0.2">
      <c r="A37" s="12">
        <v>24</v>
      </c>
      <c r="B37" s="21" t="s">
        <v>327</v>
      </c>
      <c r="C37" s="118">
        <f t="shared" ref="C37:D37" si="13">C19+C34+C36</f>
        <v>0</v>
      </c>
      <c r="D37" s="118">
        <f t="shared" si="13"/>
        <v>0</v>
      </c>
      <c r="E37" s="118">
        <f>E19+E34+E36</f>
        <v>0</v>
      </c>
      <c r="F37" s="127">
        <f t="shared" ref="F37:G37" si="14">F19+F34+F36</f>
        <v>0</v>
      </c>
      <c r="G37" s="127">
        <f t="shared" si="14"/>
        <v>0</v>
      </c>
      <c r="H37" s="127">
        <f>H19+H34+H36</f>
        <v>0</v>
      </c>
    </row>
    <row r="38" spans="1:10" ht="21.75" customHeight="1" x14ac:dyDescent="0.2">
      <c r="A38" s="12">
        <v>25</v>
      </c>
      <c r="B38" t="s">
        <v>328</v>
      </c>
      <c r="H38" s="125">
        <f>'sch n'!G36</f>
        <v>0</v>
      </c>
    </row>
    <row r="39" spans="1:10" ht="21.75" customHeight="1" x14ac:dyDescent="0.2">
      <c r="A39" s="12">
        <v>26</v>
      </c>
      <c r="B39" s="21" t="s">
        <v>395</v>
      </c>
      <c r="C39" s="21"/>
      <c r="D39" s="21"/>
      <c r="H39" s="125">
        <f>H37-H17+H38</f>
        <v>0</v>
      </c>
    </row>
    <row r="40" spans="1:10" ht="21.75" customHeight="1" x14ac:dyDescent="0.2">
      <c r="B40" s="21" t="s">
        <v>394</v>
      </c>
      <c r="C40" s="21"/>
      <c r="D40" s="21"/>
    </row>
  </sheetData>
  <mergeCells count="4">
    <mergeCell ref="A4:J4"/>
    <mergeCell ref="A5:J5"/>
    <mergeCell ref="A3:J3"/>
    <mergeCell ref="A6:J6"/>
  </mergeCells>
  <phoneticPr fontId="0" type="noConversion"/>
  <printOptions horizontalCentered="1"/>
  <pageMargins left="0.5" right="0.5" top="1" bottom="1" header="0.5" footer="0.5"/>
  <pageSetup scale="8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 fitToPage="1"/>
  </sheetPr>
  <dimension ref="A1:J26"/>
  <sheetViews>
    <sheetView showGridLines="0" showOutlineSymbols="0" zoomScale="75" zoomScaleNormal="75" workbookViewId="0">
      <selection activeCell="F11" sqref="F11"/>
    </sheetView>
  </sheetViews>
  <sheetFormatPr defaultColWidth="9.6640625" defaultRowHeight="15" x14ac:dyDescent="0.2"/>
  <cols>
    <col min="1" max="1" width="3.109375" bestFit="1" customWidth="1"/>
    <col min="2" max="2" width="12.5546875" customWidth="1"/>
    <col min="3" max="3" width="15.88671875" customWidth="1"/>
    <col min="4" max="7" width="14.88671875" customWidth="1"/>
    <col min="8" max="8" width="15" customWidth="1"/>
    <col min="9" max="9" width="12.21875" customWidth="1"/>
    <col min="10" max="10" width="14.88671875" customWidth="1"/>
  </cols>
  <sheetData>
    <row r="1" spans="1:10" ht="15.75" x14ac:dyDescent="0.25">
      <c r="J1" s="13" t="str">
        <f>IF(GeneralInfo!$B$14="","",GeneralInfo!$B$14)</f>
        <v/>
      </c>
    </row>
    <row r="2" spans="1:10" ht="15.75" x14ac:dyDescent="0.25">
      <c r="J2" s="13" t="s">
        <v>242</v>
      </c>
    </row>
    <row r="3" spans="1:10" ht="15.75" customHeight="1" x14ac:dyDescent="0.25">
      <c r="A3" s="390">
        <f>GeneralInfo!$B$5</f>
        <v>0</v>
      </c>
      <c r="B3" s="390"/>
      <c r="C3" s="390"/>
      <c r="D3" s="390"/>
      <c r="E3" s="390"/>
      <c r="F3" s="390"/>
      <c r="G3" s="390"/>
      <c r="H3" s="390"/>
      <c r="I3" s="390"/>
      <c r="J3" s="390"/>
    </row>
    <row r="4" spans="1:10" ht="15.75" x14ac:dyDescent="0.25">
      <c r="A4" s="390" t="s">
        <v>34</v>
      </c>
      <c r="B4" s="390"/>
      <c r="C4" s="390"/>
      <c r="D4" s="390"/>
      <c r="E4" s="390"/>
      <c r="F4" s="390"/>
      <c r="G4" s="390"/>
      <c r="H4" s="390"/>
      <c r="I4" s="390"/>
      <c r="J4" s="390"/>
    </row>
    <row r="5" spans="1:10" ht="15.75" x14ac:dyDescent="0.25">
      <c r="A5" s="390" t="str">
        <f>"FOR THE PERIOD "&amp;TEXT(GeneralInfo!$B$15,"MM/DD/YYYY")&amp;" TO "&amp;TEXT(GeneralInfo!$B$16,"MM/DD/YYYY")</f>
        <v>FOR THE PERIOD 01/00/1900 TO 01/00/1900</v>
      </c>
      <c r="B5" s="390"/>
      <c r="C5" s="390"/>
      <c r="D5" s="390"/>
      <c r="E5" s="390"/>
      <c r="F5" s="390"/>
      <c r="G5" s="390"/>
      <c r="H5" s="390"/>
      <c r="I5" s="390"/>
      <c r="J5" s="390"/>
    </row>
    <row r="6" spans="1:10" x14ac:dyDescent="0.2">
      <c r="C6" s="2"/>
      <c r="D6" s="2"/>
      <c r="E6" s="2"/>
      <c r="F6" s="2"/>
      <c r="G6" s="2"/>
    </row>
    <row r="7" spans="1:10" ht="15.75" x14ac:dyDescent="0.25"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</row>
    <row r="8" spans="1:10" ht="15.75" x14ac:dyDescent="0.25">
      <c r="C8" s="14"/>
      <c r="D8" s="14" t="s">
        <v>202</v>
      </c>
      <c r="E8" s="14" t="s">
        <v>202</v>
      </c>
      <c r="F8" s="14" t="s">
        <v>315</v>
      </c>
      <c r="G8" s="16"/>
      <c r="H8" s="16"/>
      <c r="I8" s="14" t="s">
        <v>36</v>
      </c>
      <c r="J8" s="14" t="s">
        <v>243</v>
      </c>
    </row>
    <row r="9" spans="1:10" ht="15.75" x14ac:dyDescent="0.25">
      <c r="C9" s="14" t="s">
        <v>313</v>
      </c>
      <c r="D9" s="14" t="s">
        <v>312</v>
      </c>
      <c r="E9" s="14" t="s">
        <v>244</v>
      </c>
      <c r="F9" s="14" t="s">
        <v>35</v>
      </c>
      <c r="G9" s="14" t="s">
        <v>315</v>
      </c>
      <c r="H9" s="14" t="s">
        <v>245</v>
      </c>
      <c r="I9" s="25" t="s">
        <v>244</v>
      </c>
      <c r="J9" s="25" t="s">
        <v>246</v>
      </c>
    </row>
    <row r="10" spans="1:10" ht="16.5" thickBot="1" x14ac:dyDescent="0.3">
      <c r="B10" s="17" t="s">
        <v>247</v>
      </c>
      <c r="C10" s="17" t="s">
        <v>35</v>
      </c>
      <c r="D10" s="17" t="s">
        <v>248</v>
      </c>
      <c r="E10" s="17" t="s">
        <v>246</v>
      </c>
      <c r="F10" s="262" t="s">
        <v>744</v>
      </c>
      <c r="G10" s="17" t="s">
        <v>246</v>
      </c>
      <c r="H10" s="17" t="s">
        <v>246</v>
      </c>
      <c r="I10" s="17" t="s">
        <v>249</v>
      </c>
      <c r="J10" s="17" t="s">
        <v>249</v>
      </c>
    </row>
    <row r="11" spans="1:10" ht="25.5" customHeight="1" x14ac:dyDescent="0.2">
      <c r="A11" s="11">
        <v>1</v>
      </c>
      <c r="B11" s="128" t="s">
        <v>519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7">
        <f>SUM(G11:I11)</f>
        <v>0</v>
      </c>
    </row>
    <row r="12" spans="1:10" ht="25.5" customHeight="1" x14ac:dyDescent="0.2">
      <c r="A12" s="11">
        <v>2</v>
      </c>
      <c r="B12" s="110" t="s">
        <v>519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7">
        <f t="shared" ref="J12:J16" si="0">SUM(G12:I12)</f>
        <v>0</v>
      </c>
    </row>
    <row r="13" spans="1:10" ht="25.5" customHeight="1" x14ac:dyDescent="0.2">
      <c r="A13" s="11">
        <v>3</v>
      </c>
      <c r="B13" s="110" t="s">
        <v>519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7">
        <f t="shared" si="0"/>
        <v>0</v>
      </c>
    </row>
    <row r="14" spans="1:10" ht="25.5" customHeight="1" x14ac:dyDescent="0.2">
      <c r="A14" s="11">
        <v>4</v>
      </c>
      <c r="B14" s="110" t="s">
        <v>519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7">
        <f t="shared" si="0"/>
        <v>0</v>
      </c>
    </row>
    <row r="15" spans="1:10" ht="25.5" customHeight="1" x14ac:dyDescent="0.2">
      <c r="A15" s="11">
        <v>5</v>
      </c>
      <c r="B15" s="110" t="s">
        <v>519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7">
        <f t="shared" si="0"/>
        <v>0</v>
      </c>
    </row>
    <row r="16" spans="1:10" ht="25.5" customHeight="1" x14ac:dyDescent="0.2">
      <c r="A16" s="11">
        <v>6</v>
      </c>
      <c r="B16" s="110" t="s">
        <v>519</v>
      </c>
      <c r="C16" s="116">
        <v>0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7">
        <f t="shared" si="0"/>
        <v>0</v>
      </c>
    </row>
    <row r="17" spans="1:10" ht="25.5" customHeight="1" x14ac:dyDescent="0.2">
      <c r="A17" s="11">
        <v>7</v>
      </c>
      <c r="B17" t="s">
        <v>250</v>
      </c>
      <c r="C17" s="118">
        <f t="shared" ref="C17:J17" si="1">SUM(C11:C16)</f>
        <v>0</v>
      </c>
      <c r="D17" s="117">
        <f t="shared" si="1"/>
        <v>0</v>
      </c>
      <c r="E17" s="118">
        <f t="shared" si="1"/>
        <v>0</v>
      </c>
      <c r="F17" s="118">
        <f t="shared" si="1"/>
        <v>0</v>
      </c>
      <c r="G17" s="118">
        <f t="shared" si="1"/>
        <v>0</v>
      </c>
      <c r="H17" s="118">
        <f t="shared" si="1"/>
        <v>0</v>
      </c>
      <c r="I17" s="118">
        <f t="shared" si="1"/>
        <v>0</v>
      </c>
      <c r="J17" s="117">
        <f t="shared" si="1"/>
        <v>0</v>
      </c>
    </row>
    <row r="18" spans="1:10" ht="25.5" customHeight="1" x14ac:dyDescent="0.2">
      <c r="A18" s="11">
        <v>8</v>
      </c>
      <c r="B18" t="s">
        <v>314</v>
      </c>
      <c r="C18" s="3"/>
      <c r="D18" s="117">
        <f>C17</f>
        <v>0</v>
      </c>
      <c r="E18" s="3"/>
      <c r="F18" s="3"/>
      <c r="G18" s="3"/>
      <c r="H18" s="3"/>
      <c r="I18" s="3"/>
      <c r="J18" s="3"/>
    </row>
    <row r="19" spans="1:10" ht="25.5" customHeight="1" x14ac:dyDescent="0.2">
      <c r="A19" s="11">
        <v>9</v>
      </c>
      <c r="B19" t="s">
        <v>251</v>
      </c>
      <c r="C19" s="3"/>
      <c r="D19" s="116">
        <v>0</v>
      </c>
      <c r="E19" s="3"/>
      <c r="F19" s="3"/>
      <c r="G19" s="3"/>
      <c r="H19" s="3"/>
      <c r="I19" s="3"/>
      <c r="J19" s="3"/>
    </row>
    <row r="20" spans="1:10" ht="25.5" customHeight="1" x14ac:dyDescent="0.2">
      <c r="A20" s="11">
        <v>10</v>
      </c>
      <c r="B20" t="s">
        <v>253</v>
      </c>
      <c r="C20" s="3"/>
      <c r="D20" s="129">
        <v>0</v>
      </c>
      <c r="E20" s="3"/>
      <c r="F20" s="3"/>
      <c r="G20" s="3"/>
      <c r="H20" s="3"/>
      <c r="I20" s="3"/>
      <c r="J20" s="3"/>
    </row>
    <row r="21" spans="1:10" ht="25.5" customHeight="1" x14ac:dyDescent="0.2">
      <c r="A21" s="11">
        <v>11</v>
      </c>
      <c r="B21" t="s">
        <v>254</v>
      </c>
      <c r="C21" s="3"/>
      <c r="D21" s="116">
        <v>0</v>
      </c>
      <c r="E21" s="3"/>
      <c r="F21" s="3"/>
      <c r="G21" s="3"/>
      <c r="H21" s="3"/>
      <c r="I21" s="3"/>
      <c r="J21" s="3"/>
    </row>
    <row r="22" spans="1:10" ht="25.5" customHeight="1" x14ac:dyDescent="0.2">
      <c r="A22" s="11">
        <v>12</v>
      </c>
      <c r="B22" t="s">
        <v>255</v>
      </c>
      <c r="C22" s="3"/>
      <c r="D22" s="129">
        <v>0</v>
      </c>
      <c r="E22" s="3"/>
      <c r="F22" s="132" t="s">
        <v>622</v>
      </c>
      <c r="G22" t="s">
        <v>37</v>
      </c>
      <c r="H22" s="3"/>
      <c r="I22" s="3"/>
      <c r="J22" s="129">
        <v>0</v>
      </c>
    </row>
    <row r="23" spans="1:10" ht="25.5" customHeight="1" x14ac:dyDescent="0.2">
      <c r="A23" s="11">
        <v>13</v>
      </c>
      <c r="B23" t="s">
        <v>256</v>
      </c>
      <c r="C23" s="3"/>
      <c r="D23" s="116">
        <v>0</v>
      </c>
      <c r="E23" s="3"/>
      <c r="F23" s="132" t="s">
        <v>623</v>
      </c>
      <c r="G23" t="s">
        <v>38</v>
      </c>
      <c r="H23" s="3"/>
      <c r="I23" s="3"/>
      <c r="J23" s="116">
        <v>0</v>
      </c>
    </row>
    <row r="24" spans="1:10" ht="25.5" customHeight="1" x14ac:dyDescent="0.2">
      <c r="A24" s="11">
        <v>14</v>
      </c>
      <c r="B24" t="s">
        <v>354</v>
      </c>
      <c r="C24" s="3"/>
      <c r="D24" s="117">
        <f>SUM(D17:D23)</f>
        <v>0</v>
      </c>
      <c r="E24" s="3"/>
      <c r="F24" s="132" t="s">
        <v>624</v>
      </c>
      <c r="G24" t="s">
        <v>355</v>
      </c>
      <c r="H24" s="3"/>
      <c r="I24" s="3"/>
      <c r="J24" s="117">
        <f>J17+J22+J23</f>
        <v>0</v>
      </c>
    </row>
    <row r="25" spans="1:10" ht="25.5" customHeight="1" x14ac:dyDescent="0.2">
      <c r="A25" s="11">
        <v>15</v>
      </c>
      <c r="B25" t="s">
        <v>339</v>
      </c>
      <c r="C25" s="3"/>
      <c r="D25" s="117">
        <f>'sch l'!H39</f>
        <v>0</v>
      </c>
      <c r="E25" s="3"/>
      <c r="F25" s="132" t="s">
        <v>625</v>
      </c>
      <c r="G25" t="s">
        <v>340</v>
      </c>
      <c r="H25" s="3"/>
      <c r="I25" s="3"/>
      <c r="J25" s="117">
        <f>'sch n'!C36</f>
        <v>0</v>
      </c>
    </row>
    <row r="26" spans="1:10" ht="25.5" customHeight="1" x14ac:dyDescent="0.2">
      <c r="A26" s="11">
        <v>16</v>
      </c>
      <c r="B26" t="s">
        <v>257</v>
      </c>
      <c r="C26" s="3"/>
      <c r="D26" s="117">
        <f>D24-D25</f>
        <v>0</v>
      </c>
      <c r="E26" s="3"/>
      <c r="F26" s="132" t="s">
        <v>626</v>
      </c>
      <c r="G26" t="s">
        <v>257</v>
      </c>
      <c r="H26" s="3"/>
      <c r="I26" s="3"/>
      <c r="J26" s="117">
        <f>J24-J25</f>
        <v>0</v>
      </c>
    </row>
  </sheetData>
  <mergeCells count="3">
    <mergeCell ref="A4:J4"/>
    <mergeCell ref="A3:J3"/>
    <mergeCell ref="A5:J5"/>
  </mergeCells>
  <phoneticPr fontId="0" type="noConversion"/>
  <printOptions horizontalCentered="1"/>
  <pageMargins left="0.5" right="0.5" top="1" bottom="1" header="0.5" footer="0.5"/>
  <pageSetup scale="7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autoPageBreaks="0" fitToPage="1"/>
  </sheetPr>
  <dimension ref="A1:K38"/>
  <sheetViews>
    <sheetView showGridLines="0" showOutlineSymbols="0" topLeftCell="A7" zoomScale="75" zoomScaleNormal="75" workbookViewId="0">
      <selection activeCell="K38" sqref="K38"/>
    </sheetView>
  </sheetViews>
  <sheetFormatPr defaultColWidth="9.6640625" defaultRowHeight="15" x14ac:dyDescent="0.2"/>
  <cols>
    <col min="1" max="1" width="3.109375" style="3" bestFit="1" customWidth="1"/>
    <col min="2" max="2" width="25.6640625" customWidth="1"/>
    <col min="3" max="3" width="14.88671875" customWidth="1"/>
    <col min="4" max="4" width="14.6640625" customWidth="1"/>
    <col min="5" max="9" width="14.88671875" customWidth="1"/>
    <col min="10" max="11" width="15" customWidth="1"/>
  </cols>
  <sheetData>
    <row r="1" spans="1:11" ht="15.75" x14ac:dyDescent="0.25">
      <c r="I1" s="13" t="str">
        <f>IF(GeneralInfo!$B$14="","",GeneralInfo!$B$14)</f>
        <v/>
      </c>
    </row>
    <row r="2" spans="1:11" ht="15.75" x14ac:dyDescent="0.25">
      <c r="I2" s="13" t="s">
        <v>39</v>
      </c>
    </row>
    <row r="3" spans="1:11" ht="15.75" customHeight="1" x14ac:dyDescent="0.25">
      <c r="A3" s="390">
        <f>GeneralInfo!$B$5</f>
        <v>0</v>
      </c>
      <c r="B3" s="390"/>
      <c r="C3" s="390"/>
      <c r="D3" s="390"/>
      <c r="E3" s="390"/>
      <c r="F3" s="390"/>
      <c r="G3" s="390"/>
      <c r="H3" s="390"/>
      <c r="I3" s="390"/>
    </row>
    <row r="4" spans="1:11" ht="15.75" customHeight="1" x14ac:dyDescent="0.25">
      <c r="A4" s="390" t="s">
        <v>304</v>
      </c>
      <c r="B4" s="390"/>
      <c r="C4" s="390"/>
      <c r="D4" s="390"/>
      <c r="E4" s="390"/>
      <c r="F4" s="390"/>
      <c r="G4" s="390"/>
      <c r="H4" s="390"/>
      <c r="I4" s="390"/>
    </row>
    <row r="5" spans="1:11" ht="15.75" x14ac:dyDescent="0.25">
      <c r="A5" s="390" t="s">
        <v>350</v>
      </c>
      <c r="B5" s="390"/>
      <c r="C5" s="390"/>
      <c r="D5" s="390"/>
      <c r="E5" s="390"/>
      <c r="F5" s="390"/>
      <c r="G5" s="390"/>
      <c r="H5" s="390"/>
      <c r="I5" s="390"/>
    </row>
    <row r="6" spans="1:11" ht="15.75" x14ac:dyDescent="0.25">
      <c r="A6" s="390" t="str">
        <f>"FOR THE PERIOD "&amp;TEXT(GeneralInfo!$B$15,"MM/DD/YYYY")&amp;" TO "&amp;TEXT(GeneralInfo!$B$16,"MM/DD/YYYY")</f>
        <v>FOR THE PERIOD 01/00/1900 TO 01/00/1900</v>
      </c>
      <c r="B6" s="390"/>
      <c r="C6" s="390"/>
      <c r="D6" s="390"/>
      <c r="E6" s="390"/>
      <c r="F6" s="390"/>
      <c r="G6" s="390"/>
      <c r="H6" s="390"/>
      <c r="I6" s="390"/>
    </row>
    <row r="8" spans="1:11" ht="15.75" x14ac:dyDescent="0.25"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04">
        <v>7</v>
      </c>
      <c r="J8" s="104">
        <v>8</v>
      </c>
      <c r="K8" s="104">
        <v>9</v>
      </c>
    </row>
    <row r="9" spans="1:11" ht="15.75" x14ac:dyDescent="0.25">
      <c r="C9" s="14"/>
      <c r="D9" s="14"/>
      <c r="E9" s="14"/>
      <c r="F9" s="14"/>
      <c r="G9" s="14"/>
      <c r="H9" s="14"/>
      <c r="I9" s="104" t="s">
        <v>757</v>
      </c>
      <c r="J9" s="104" t="s">
        <v>755</v>
      </c>
      <c r="K9" s="104" t="s">
        <v>216</v>
      </c>
    </row>
    <row r="10" spans="1:11" ht="15.75" x14ac:dyDescent="0.25">
      <c r="C10" s="14" t="s">
        <v>243</v>
      </c>
      <c r="D10" s="14" t="s">
        <v>41</v>
      </c>
      <c r="E10" s="14" t="s">
        <v>43</v>
      </c>
      <c r="F10" s="14" t="s">
        <v>44</v>
      </c>
      <c r="G10" s="14" t="s">
        <v>46</v>
      </c>
      <c r="H10" s="14" t="s">
        <v>45</v>
      </c>
      <c r="I10" s="104" t="s">
        <v>758</v>
      </c>
      <c r="J10" s="104" t="s">
        <v>759</v>
      </c>
      <c r="K10" s="104" t="s">
        <v>760</v>
      </c>
    </row>
    <row r="11" spans="1:11" ht="16.5" thickBot="1" x14ac:dyDescent="0.3">
      <c r="B11" s="16" t="s">
        <v>17</v>
      </c>
      <c r="C11" s="17" t="s">
        <v>40</v>
      </c>
      <c r="D11" s="17" t="s">
        <v>42</v>
      </c>
      <c r="E11" s="17" t="s">
        <v>42</v>
      </c>
      <c r="F11" s="17" t="s">
        <v>42</v>
      </c>
      <c r="G11" s="17" t="s">
        <v>47</v>
      </c>
      <c r="H11" s="17" t="s">
        <v>84</v>
      </c>
      <c r="I11" s="262" t="s">
        <v>761</v>
      </c>
      <c r="J11" s="262" t="s">
        <v>48</v>
      </c>
      <c r="K11" s="262" t="s">
        <v>318</v>
      </c>
    </row>
    <row r="12" spans="1:11" ht="23.25" customHeight="1" x14ac:dyDescent="0.2">
      <c r="A12" s="12">
        <v>1</v>
      </c>
      <c r="B12" t="s">
        <v>20</v>
      </c>
      <c r="C12" s="124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5">
        <f>SUM(C12:H12)</f>
        <v>0</v>
      </c>
      <c r="J12" s="124">
        <v>0</v>
      </c>
      <c r="K12" s="125">
        <f>I12+J12</f>
        <v>0</v>
      </c>
    </row>
    <row r="13" spans="1:11" ht="23.25" customHeight="1" x14ac:dyDescent="0.2">
      <c r="A13" s="12">
        <v>2</v>
      </c>
      <c r="B13" t="s">
        <v>21</v>
      </c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5">
        <f t="shared" ref="I13:I17" si="0">SUM(C13:H13)</f>
        <v>0</v>
      </c>
      <c r="J13" s="124">
        <v>0</v>
      </c>
      <c r="K13" s="125">
        <f t="shared" ref="K13:K17" si="1">I13+J13</f>
        <v>0</v>
      </c>
    </row>
    <row r="14" spans="1:11" ht="23.25" customHeight="1" x14ac:dyDescent="0.2">
      <c r="A14" s="12">
        <v>3</v>
      </c>
      <c r="B14" t="s">
        <v>22</v>
      </c>
      <c r="C14" s="124">
        <v>0</v>
      </c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125">
        <f t="shared" si="0"/>
        <v>0</v>
      </c>
      <c r="J14" s="124">
        <v>0</v>
      </c>
      <c r="K14" s="125">
        <f t="shared" si="1"/>
        <v>0</v>
      </c>
    </row>
    <row r="15" spans="1:11" ht="23.25" customHeight="1" x14ac:dyDescent="0.2">
      <c r="A15" s="12">
        <v>4</v>
      </c>
      <c r="B15" t="s">
        <v>24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5">
        <f t="shared" si="0"/>
        <v>0</v>
      </c>
      <c r="J15" s="124">
        <v>0</v>
      </c>
      <c r="K15" s="125">
        <f t="shared" si="1"/>
        <v>0</v>
      </c>
    </row>
    <row r="16" spans="1:11" ht="23.25" customHeight="1" x14ac:dyDescent="0.2">
      <c r="A16" s="12">
        <v>5</v>
      </c>
      <c r="B16" t="s">
        <v>25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5">
        <f t="shared" si="0"/>
        <v>0</v>
      </c>
      <c r="J16" s="124">
        <v>0</v>
      </c>
      <c r="K16" s="125">
        <f t="shared" si="1"/>
        <v>0</v>
      </c>
    </row>
    <row r="17" spans="1:11" ht="23.25" customHeight="1" x14ac:dyDescent="0.2">
      <c r="A17" s="12">
        <v>6</v>
      </c>
      <c r="B17" t="s">
        <v>23</v>
      </c>
      <c r="C17" s="124">
        <v>0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5">
        <f t="shared" si="0"/>
        <v>0</v>
      </c>
      <c r="J17" s="124">
        <v>0</v>
      </c>
      <c r="K17" s="125">
        <f t="shared" si="1"/>
        <v>0</v>
      </c>
    </row>
    <row r="18" spans="1:11" ht="23.25" customHeight="1" x14ac:dyDescent="0.2">
      <c r="A18" s="12">
        <v>7</v>
      </c>
      <c r="B18" t="s">
        <v>18</v>
      </c>
      <c r="C18" s="125">
        <f>SUM(C12:C17)</f>
        <v>0</v>
      </c>
      <c r="D18" s="125">
        <f t="shared" ref="D18:I18" si="2">SUM(D12:D17)</f>
        <v>0</v>
      </c>
      <c r="E18" s="125">
        <f t="shared" si="2"/>
        <v>0</v>
      </c>
      <c r="F18" s="125">
        <f t="shared" si="2"/>
        <v>0</v>
      </c>
      <c r="G18" s="125">
        <f t="shared" si="2"/>
        <v>0</v>
      </c>
      <c r="H18" s="125">
        <f t="shared" si="2"/>
        <v>0</v>
      </c>
      <c r="I18" s="125">
        <f t="shared" si="2"/>
        <v>0</v>
      </c>
      <c r="J18" s="125">
        <f t="shared" ref="J18:K18" si="3">SUM(J12:J17)</f>
        <v>0</v>
      </c>
      <c r="K18" s="125">
        <f t="shared" si="3"/>
        <v>0</v>
      </c>
    </row>
    <row r="19" spans="1:11" ht="23.25" customHeight="1" x14ac:dyDescent="0.25">
      <c r="B19" s="16" t="s">
        <v>75</v>
      </c>
      <c r="C19" s="3"/>
      <c r="D19" s="3"/>
      <c r="E19" s="3"/>
      <c r="F19" s="3"/>
      <c r="G19" s="3"/>
      <c r="H19" s="3"/>
      <c r="I19" s="3"/>
      <c r="J19" s="3"/>
    </row>
    <row r="20" spans="1:11" ht="23.25" customHeight="1" x14ac:dyDescent="0.2">
      <c r="A20" s="12">
        <v>8</v>
      </c>
      <c r="B20" t="s">
        <v>26</v>
      </c>
      <c r="C20" s="124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5">
        <f>SUM(C20:H20)</f>
        <v>0</v>
      </c>
      <c r="J20" s="124">
        <v>0</v>
      </c>
      <c r="K20" s="125">
        <f>I20+J20</f>
        <v>0</v>
      </c>
    </row>
    <row r="21" spans="1:11" ht="23.25" customHeight="1" x14ac:dyDescent="0.2">
      <c r="A21" s="12">
        <v>9</v>
      </c>
      <c r="B21" t="s">
        <v>27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25">
        <f t="shared" ref="I21:I32" si="4">SUM(C21:H21)</f>
        <v>0</v>
      </c>
      <c r="J21" s="124">
        <v>0</v>
      </c>
      <c r="K21" s="125">
        <f t="shared" ref="K21:K32" si="5">I21+J21</f>
        <v>0</v>
      </c>
    </row>
    <row r="22" spans="1:11" ht="23.25" customHeight="1" x14ac:dyDescent="0.2">
      <c r="A22" s="12">
        <v>10</v>
      </c>
      <c r="B22" t="s">
        <v>28</v>
      </c>
      <c r="C22" s="124">
        <v>0</v>
      </c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25">
        <f t="shared" si="4"/>
        <v>0</v>
      </c>
      <c r="J22" s="124">
        <v>0</v>
      </c>
      <c r="K22" s="125">
        <f t="shared" si="5"/>
        <v>0</v>
      </c>
    </row>
    <row r="23" spans="1:11" ht="23.25" customHeight="1" x14ac:dyDescent="0.2">
      <c r="A23" s="12">
        <v>11</v>
      </c>
      <c r="B23" t="s">
        <v>29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5">
        <f t="shared" si="4"/>
        <v>0</v>
      </c>
      <c r="J23" s="124">
        <v>0</v>
      </c>
      <c r="K23" s="125">
        <f t="shared" si="5"/>
        <v>0</v>
      </c>
    </row>
    <row r="24" spans="1:11" ht="23.25" customHeight="1" x14ac:dyDescent="0.2">
      <c r="A24" s="12">
        <v>12</v>
      </c>
      <c r="B24" t="s">
        <v>223</v>
      </c>
      <c r="C24" s="124">
        <v>0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5">
        <f t="shared" si="4"/>
        <v>0</v>
      </c>
      <c r="J24" s="124">
        <v>0</v>
      </c>
      <c r="K24" s="125">
        <f t="shared" si="5"/>
        <v>0</v>
      </c>
    </row>
    <row r="25" spans="1:11" ht="23.25" customHeight="1" x14ac:dyDescent="0.2">
      <c r="A25" s="12">
        <v>13</v>
      </c>
      <c r="B25" t="s">
        <v>225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5">
        <f t="shared" si="4"/>
        <v>0</v>
      </c>
      <c r="J25" s="124">
        <v>0</v>
      </c>
      <c r="K25" s="125">
        <f t="shared" si="5"/>
        <v>0</v>
      </c>
    </row>
    <row r="26" spans="1:11" ht="23.25" customHeight="1" x14ac:dyDescent="0.2">
      <c r="A26" s="12">
        <v>14</v>
      </c>
      <c r="B26" t="s">
        <v>226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5">
        <f t="shared" si="4"/>
        <v>0</v>
      </c>
      <c r="J26" s="124">
        <v>0</v>
      </c>
      <c r="K26" s="125">
        <f t="shared" si="5"/>
        <v>0</v>
      </c>
    </row>
    <row r="27" spans="1:11" ht="23.25" customHeight="1" x14ac:dyDescent="0.2">
      <c r="A27" s="12">
        <v>15</v>
      </c>
      <c r="B27" t="s">
        <v>31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5">
        <f t="shared" si="4"/>
        <v>0</v>
      </c>
      <c r="J27" s="124">
        <v>0</v>
      </c>
      <c r="K27" s="125">
        <f t="shared" si="5"/>
        <v>0</v>
      </c>
    </row>
    <row r="28" spans="1:11" ht="23.25" customHeight="1" x14ac:dyDescent="0.2">
      <c r="A28" s="12">
        <v>16</v>
      </c>
      <c r="B28" t="s">
        <v>32</v>
      </c>
      <c r="C28" s="124">
        <v>0</v>
      </c>
      <c r="D28" s="124">
        <v>0</v>
      </c>
      <c r="E28" s="124">
        <v>0</v>
      </c>
      <c r="F28" s="124">
        <v>0</v>
      </c>
      <c r="G28" s="124">
        <v>0</v>
      </c>
      <c r="H28" s="124">
        <v>0</v>
      </c>
      <c r="I28" s="125">
        <f t="shared" si="4"/>
        <v>0</v>
      </c>
      <c r="J28" s="124">
        <v>0</v>
      </c>
      <c r="K28" s="125">
        <f t="shared" si="5"/>
        <v>0</v>
      </c>
    </row>
    <row r="29" spans="1:11" ht="23.25" customHeight="1" x14ac:dyDescent="0.2">
      <c r="A29" s="12">
        <v>17</v>
      </c>
      <c r="B29" t="s">
        <v>509</v>
      </c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25">
        <f t="shared" si="4"/>
        <v>0</v>
      </c>
      <c r="J29" s="124">
        <v>0</v>
      </c>
      <c r="K29" s="125">
        <f t="shared" si="5"/>
        <v>0</v>
      </c>
    </row>
    <row r="30" spans="1:11" ht="23.25" customHeight="1" x14ac:dyDescent="0.2">
      <c r="A30" s="12">
        <v>18</v>
      </c>
      <c r="B30" t="s">
        <v>30</v>
      </c>
      <c r="C30" s="124">
        <v>0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5">
        <f t="shared" si="4"/>
        <v>0</v>
      </c>
      <c r="J30" s="124">
        <v>0</v>
      </c>
      <c r="K30" s="125">
        <f t="shared" si="5"/>
        <v>0</v>
      </c>
    </row>
    <row r="31" spans="1:11" ht="23.25" customHeight="1" x14ac:dyDescent="0.2">
      <c r="A31" s="12">
        <v>19</v>
      </c>
      <c r="B31" t="s">
        <v>300</v>
      </c>
      <c r="C31" s="124">
        <v>0</v>
      </c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125">
        <f t="shared" si="4"/>
        <v>0</v>
      </c>
      <c r="J31" s="124">
        <v>0</v>
      </c>
      <c r="K31" s="125">
        <f t="shared" si="5"/>
        <v>0</v>
      </c>
    </row>
    <row r="32" spans="1:11" ht="23.25" customHeight="1" x14ac:dyDescent="0.2">
      <c r="A32" s="12">
        <v>20</v>
      </c>
      <c r="B32" t="s">
        <v>305</v>
      </c>
      <c r="C32" s="124">
        <v>0</v>
      </c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125">
        <f t="shared" si="4"/>
        <v>0</v>
      </c>
      <c r="J32" s="124">
        <v>0</v>
      </c>
      <c r="K32" s="125">
        <f t="shared" si="5"/>
        <v>0</v>
      </c>
    </row>
    <row r="33" spans="1:11" ht="23.25" customHeight="1" x14ac:dyDescent="0.2">
      <c r="A33" s="12">
        <v>21</v>
      </c>
      <c r="B33" t="s">
        <v>33</v>
      </c>
      <c r="C33" s="125">
        <f>SUM(C20:C32)</f>
        <v>0</v>
      </c>
      <c r="D33" s="125">
        <f t="shared" ref="D33:I33" si="6">SUM(D20:D32)</f>
        <v>0</v>
      </c>
      <c r="E33" s="125">
        <f t="shared" si="6"/>
        <v>0</v>
      </c>
      <c r="F33" s="125">
        <f t="shared" si="6"/>
        <v>0</v>
      </c>
      <c r="G33" s="125">
        <f t="shared" si="6"/>
        <v>0</v>
      </c>
      <c r="H33" s="125">
        <f t="shared" si="6"/>
        <v>0</v>
      </c>
      <c r="I33" s="125">
        <f t="shared" si="6"/>
        <v>0</v>
      </c>
      <c r="J33" s="125">
        <f t="shared" ref="J33:K33" si="7">SUM(J20:J32)</f>
        <v>0</v>
      </c>
      <c r="K33" s="125">
        <f t="shared" si="7"/>
        <v>0</v>
      </c>
    </row>
    <row r="34" spans="1:11" ht="23.25" customHeight="1" x14ac:dyDescent="0.25">
      <c r="B34" s="16" t="s">
        <v>19</v>
      </c>
      <c r="C34" s="3"/>
      <c r="D34" s="3"/>
      <c r="E34" s="3"/>
      <c r="F34" s="3"/>
      <c r="G34" s="3"/>
      <c r="H34" s="3"/>
      <c r="I34" s="3"/>
      <c r="J34" s="3"/>
    </row>
    <row r="35" spans="1:11" ht="23.25" customHeight="1" x14ac:dyDescent="0.2">
      <c r="A35" s="12">
        <v>22</v>
      </c>
      <c r="B35" t="s">
        <v>241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5">
        <f>SUM(C35:H35)</f>
        <v>0</v>
      </c>
      <c r="J35" s="124">
        <v>0</v>
      </c>
      <c r="K35" s="125">
        <f>I35+J35</f>
        <v>0</v>
      </c>
    </row>
    <row r="36" spans="1:11" ht="23.25" customHeight="1" x14ac:dyDescent="0.2">
      <c r="A36" s="12">
        <v>23</v>
      </c>
      <c r="B36" t="s">
        <v>49</v>
      </c>
      <c r="C36" s="127">
        <f>C18+C33+C35</f>
        <v>0</v>
      </c>
      <c r="D36" s="127">
        <f t="shared" ref="D36:I36" si="8">D18+D33+D35</f>
        <v>0</v>
      </c>
      <c r="E36" s="127">
        <f t="shared" si="8"/>
        <v>0</v>
      </c>
      <c r="F36" s="127">
        <f t="shared" si="8"/>
        <v>0</v>
      </c>
      <c r="G36" s="127">
        <f t="shared" si="8"/>
        <v>0</v>
      </c>
      <c r="H36" s="127">
        <f t="shared" si="8"/>
        <v>0</v>
      </c>
      <c r="I36" s="127">
        <f t="shared" si="8"/>
        <v>0</v>
      </c>
      <c r="J36" s="127">
        <f t="shared" ref="J36:K36" si="9">J18+J33+J35</f>
        <v>0</v>
      </c>
      <c r="K36" s="127">
        <f t="shared" si="9"/>
        <v>0</v>
      </c>
    </row>
    <row r="37" spans="1:11" ht="23.25" customHeight="1" x14ac:dyDescent="0.2">
      <c r="A37" s="12">
        <v>24</v>
      </c>
      <c r="B37" s="21" t="s">
        <v>357</v>
      </c>
      <c r="K37" s="125">
        <f>'sch l'!H37-'sch l'!H17</f>
        <v>0</v>
      </c>
    </row>
    <row r="38" spans="1:11" ht="23.25" customHeight="1" x14ac:dyDescent="0.2">
      <c r="A38" s="12">
        <v>25</v>
      </c>
      <c r="B38" s="21" t="s">
        <v>762</v>
      </c>
      <c r="K38" s="130">
        <f>IFERROR(ROUND(K36/K37,4),0)</f>
        <v>0</v>
      </c>
    </row>
  </sheetData>
  <mergeCells count="4">
    <mergeCell ref="A4:I4"/>
    <mergeCell ref="A5:I5"/>
    <mergeCell ref="A3:I3"/>
    <mergeCell ref="A6:I6"/>
  </mergeCells>
  <phoneticPr fontId="0" type="noConversion"/>
  <printOptions horizontalCentered="1"/>
  <pageMargins left="0.25" right="0.25" top="0.5" bottom="0.5" header="0.5" footer="0.5"/>
  <pageSetup scale="6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 fitToPage="1"/>
  </sheetPr>
  <dimension ref="A1:R23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109375" style="3" bestFit="1" customWidth="1"/>
    <col min="2" max="2" width="12.33203125" customWidth="1"/>
    <col min="3" max="3" width="2" customWidth="1"/>
    <col min="4" max="4" width="6.88671875" customWidth="1"/>
    <col min="5" max="5" width="43.33203125" customWidth="1"/>
    <col min="6" max="6" width="8" customWidth="1"/>
    <col min="7" max="7" width="11.109375" customWidth="1"/>
    <col min="8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8" ht="15.75" x14ac:dyDescent="0.25">
      <c r="G1" s="13" t="str">
        <f>IF(GeneralInfo!$B$14="","",GeneralInfo!$B$14)</f>
        <v/>
      </c>
    </row>
    <row r="2" spans="1:18" ht="15.75" x14ac:dyDescent="0.25">
      <c r="G2" s="13" t="s">
        <v>52</v>
      </c>
    </row>
    <row r="3" spans="1:18" ht="15.75" customHeight="1" x14ac:dyDescent="0.25">
      <c r="A3" s="390">
        <f>GeneralInfo!$B$5</f>
        <v>0</v>
      </c>
      <c r="B3" s="390"/>
      <c r="C3" s="390"/>
      <c r="D3" s="390"/>
      <c r="E3" s="390"/>
      <c r="F3" s="390"/>
      <c r="G3" s="390"/>
    </row>
    <row r="4" spans="1:18" ht="15.75" x14ac:dyDescent="0.25">
      <c r="A4" s="390" t="s">
        <v>259</v>
      </c>
      <c r="B4" s="390"/>
      <c r="C4" s="390"/>
      <c r="D4" s="390"/>
      <c r="E4" s="390"/>
      <c r="F4" s="390"/>
      <c r="G4" s="390"/>
    </row>
    <row r="5" spans="1:18" ht="15.75" x14ac:dyDescent="0.25">
      <c r="A5" s="390" t="str">
        <f>"FOR THE PERIOD "&amp;TEXT(GeneralInfo!$B$15,"MM/DD/YYYY")&amp;" TO "&amp;TEXT(GeneralInfo!$B$16,"MM/DD/YYYY")</f>
        <v>FOR THE PERIOD 01/00/1900 TO 01/00/1900</v>
      </c>
      <c r="B5" s="390"/>
      <c r="C5" s="390"/>
      <c r="D5" s="390"/>
      <c r="E5" s="390"/>
      <c r="F5" s="390"/>
      <c r="G5" s="390"/>
    </row>
    <row r="7" spans="1:18" ht="15.75" x14ac:dyDescent="0.25">
      <c r="G7" s="14" t="s">
        <v>360</v>
      </c>
    </row>
    <row r="8" spans="1:18" ht="15.75" x14ac:dyDescent="0.25">
      <c r="B8" s="14"/>
      <c r="C8" s="14"/>
      <c r="D8" s="14"/>
      <c r="G8" s="14" t="s">
        <v>368</v>
      </c>
      <c r="P8" s="24"/>
      <c r="R8" s="24"/>
    </row>
    <row r="9" spans="1:18" ht="16.5" thickBot="1" x14ac:dyDescent="0.3">
      <c r="B9" s="17" t="s">
        <v>260</v>
      </c>
      <c r="C9" s="4"/>
      <c r="D9" s="17" t="s">
        <v>207</v>
      </c>
      <c r="G9" s="17" t="s">
        <v>204</v>
      </c>
    </row>
    <row r="10" spans="1:18" ht="30" customHeight="1" x14ac:dyDescent="0.2">
      <c r="A10" s="12">
        <v>1</v>
      </c>
      <c r="B10" t="s">
        <v>261</v>
      </c>
      <c r="D10" s="86">
        <f>'sch k'!D11</f>
        <v>2023</v>
      </c>
      <c r="E10" s="3"/>
      <c r="G10" s="106">
        <v>0</v>
      </c>
    </row>
    <row r="11" spans="1:18" ht="30" customHeight="1" x14ac:dyDescent="0.2">
      <c r="A11" s="12">
        <v>2</v>
      </c>
      <c r="B11" t="s">
        <v>262</v>
      </c>
      <c r="D11" s="86">
        <f>'sch k'!D12</f>
        <v>2023</v>
      </c>
      <c r="E11" s="3"/>
      <c r="G11" s="108">
        <f t="shared" ref="G11:G21" si="0">G10</f>
        <v>0</v>
      </c>
    </row>
    <row r="12" spans="1:18" ht="30" customHeight="1" x14ac:dyDescent="0.2">
      <c r="A12" s="12">
        <v>3</v>
      </c>
      <c r="B12" t="s">
        <v>263</v>
      </c>
      <c r="D12" s="86">
        <f>'sch k'!D13</f>
        <v>2023</v>
      </c>
      <c r="E12" s="3"/>
      <c r="G12" s="108">
        <f t="shared" si="0"/>
        <v>0</v>
      </c>
    </row>
    <row r="13" spans="1:18" ht="30" customHeight="1" x14ac:dyDescent="0.2">
      <c r="A13" s="12">
        <v>4</v>
      </c>
      <c r="B13" t="s">
        <v>264</v>
      </c>
      <c r="D13" s="86">
        <f>'sch k'!D14</f>
        <v>2023</v>
      </c>
      <c r="E13" s="3"/>
      <c r="G13" s="108">
        <f t="shared" si="0"/>
        <v>0</v>
      </c>
    </row>
    <row r="14" spans="1:18" ht="30" customHeight="1" x14ac:dyDescent="0.2">
      <c r="A14" s="12">
        <v>5</v>
      </c>
      <c r="B14" t="s">
        <v>265</v>
      </c>
      <c r="D14" s="86">
        <f>'sch k'!D15</f>
        <v>2023</v>
      </c>
      <c r="E14" s="3"/>
      <c r="G14" s="108">
        <f t="shared" si="0"/>
        <v>0</v>
      </c>
    </row>
    <row r="15" spans="1:18" ht="30" customHeight="1" x14ac:dyDescent="0.2">
      <c r="A15" s="12">
        <v>6</v>
      </c>
      <c r="B15" t="s">
        <v>266</v>
      </c>
      <c r="D15" s="86">
        <f>'sch k'!D16</f>
        <v>2023</v>
      </c>
      <c r="E15" s="3"/>
      <c r="G15" s="108">
        <f t="shared" si="0"/>
        <v>0</v>
      </c>
    </row>
    <row r="16" spans="1:18" ht="30" customHeight="1" x14ac:dyDescent="0.2">
      <c r="A16" s="12">
        <v>7</v>
      </c>
      <c r="B16" t="s">
        <v>267</v>
      </c>
      <c r="D16" s="86">
        <f>'sch k'!D17</f>
        <v>2023</v>
      </c>
      <c r="E16" s="3"/>
      <c r="G16" s="108">
        <f t="shared" si="0"/>
        <v>0</v>
      </c>
    </row>
    <row r="17" spans="1:7" ht="30" customHeight="1" x14ac:dyDescent="0.2">
      <c r="A17" s="12">
        <v>8</v>
      </c>
      <c r="B17" t="s">
        <v>268</v>
      </c>
      <c r="D17" s="86">
        <f>'sch k'!D18</f>
        <v>2023</v>
      </c>
      <c r="E17" s="3"/>
      <c r="G17" s="108">
        <f t="shared" si="0"/>
        <v>0</v>
      </c>
    </row>
    <row r="18" spans="1:7" ht="30" customHeight="1" x14ac:dyDescent="0.2">
      <c r="A18" s="12">
        <v>9</v>
      </c>
      <c r="B18" t="s">
        <v>269</v>
      </c>
      <c r="D18" s="86">
        <f>'sch k'!D19</f>
        <v>2023</v>
      </c>
      <c r="E18" s="3"/>
      <c r="G18" s="108">
        <f t="shared" si="0"/>
        <v>0</v>
      </c>
    </row>
    <row r="19" spans="1:7" ht="30" customHeight="1" x14ac:dyDescent="0.2">
      <c r="A19" s="12">
        <v>10</v>
      </c>
      <c r="B19" t="s">
        <v>270</v>
      </c>
      <c r="D19" s="86">
        <f>'sch k'!D20</f>
        <v>2023</v>
      </c>
      <c r="E19" s="3"/>
      <c r="G19" s="108">
        <f t="shared" si="0"/>
        <v>0</v>
      </c>
    </row>
    <row r="20" spans="1:7" ht="30" customHeight="1" x14ac:dyDescent="0.2">
      <c r="A20" s="12">
        <v>11</v>
      </c>
      <c r="B20" t="s">
        <v>271</v>
      </c>
      <c r="D20" s="86">
        <f>'sch k'!D21</f>
        <v>2023</v>
      </c>
      <c r="E20" s="3"/>
      <c r="G20" s="108">
        <f t="shared" si="0"/>
        <v>0</v>
      </c>
    </row>
    <row r="21" spans="1:7" ht="30" customHeight="1" x14ac:dyDescent="0.2">
      <c r="A21" s="12">
        <v>12</v>
      </c>
      <c r="B21" t="s">
        <v>272</v>
      </c>
      <c r="D21" s="86">
        <f>'sch k'!D22</f>
        <v>2023</v>
      </c>
      <c r="E21" s="3"/>
      <c r="G21" s="108">
        <f t="shared" si="0"/>
        <v>0</v>
      </c>
    </row>
    <row r="22" spans="1:7" ht="30" customHeight="1" thickBot="1" x14ac:dyDescent="0.25">
      <c r="A22" s="12">
        <v>13</v>
      </c>
      <c r="B22" t="s">
        <v>258</v>
      </c>
      <c r="E22" s="3"/>
      <c r="G22" s="109">
        <f>SUM(G10:G21)</f>
        <v>0</v>
      </c>
    </row>
    <row r="23" spans="1:7" ht="30" customHeight="1" thickTop="1" x14ac:dyDescent="0.2">
      <c r="A23" s="3">
        <v>14</v>
      </c>
      <c r="B23" t="s">
        <v>366</v>
      </c>
      <c r="G23" s="108">
        <f>IFERROR(ROUND(G22/COUNTIF(G10:G21,"&gt;0"),2),0)</f>
        <v>0</v>
      </c>
    </row>
  </sheetData>
  <mergeCells count="3">
    <mergeCell ref="A4:G4"/>
    <mergeCell ref="A3:G3"/>
    <mergeCell ref="A5:G5"/>
  </mergeCells>
  <phoneticPr fontId="0" type="noConversion"/>
  <printOptions horizontalCentered="1"/>
  <pageMargins left="0.5" right="0.5" top="1" bottom="1" header="0.5" footer="0.5"/>
  <pageSetup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6:J48"/>
  <sheetViews>
    <sheetView showGridLines="0" showOutlineSymbols="0" zoomScale="75" zoomScaleNormal="75" workbookViewId="0">
      <selection activeCell="A18" sqref="A18"/>
    </sheetView>
  </sheetViews>
  <sheetFormatPr defaultColWidth="9.6640625" defaultRowHeight="15" x14ac:dyDescent="0.2"/>
  <cols>
    <col min="1" max="1" width="18.6640625" customWidth="1"/>
    <col min="2" max="2" width="17.6640625" customWidth="1"/>
    <col min="3" max="3" width="3.109375" customWidth="1"/>
    <col min="4" max="4" width="8.44140625" customWidth="1"/>
    <col min="5" max="5" width="10.44140625" customWidth="1"/>
    <col min="6" max="6" width="12.5546875" customWidth="1"/>
    <col min="7" max="7" width="10.6640625" customWidth="1"/>
    <col min="8" max="8" width="6" customWidth="1"/>
    <col min="9" max="9" width="8.77734375" customWidth="1"/>
    <col min="10" max="10" width="6.21875" customWidth="1"/>
    <col min="11" max="15" width="9.6640625" customWidth="1"/>
    <col min="16" max="16" width="12.21875" customWidth="1"/>
    <col min="17" max="17" width="9.6640625" customWidth="1"/>
    <col min="18" max="18" width="12.21875" customWidth="1"/>
  </cols>
  <sheetData>
    <row r="6" spans="2:10" ht="23.25" x14ac:dyDescent="0.35">
      <c r="B6" s="84"/>
      <c r="C6" s="387" t="s">
        <v>187</v>
      </c>
      <c r="D6" s="387"/>
      <c r="E6" s="387"/>
      <c r="F6" s="387"/>
      <c r="G6" s="387"/>
      <c r="H6" s="387"/>
      <c r="I6" s="387"/>
      <c r="J6" s="387"/>
    </row>
    <row r="7" spans="2:10" ht="23.25" x14ac:dyDescent="0.35">
      <c r="B7" s="84"/>
      <c r="C7" s="387" t="s">
        <v>423</v>
      </c>
      <c r="D7" s="387"/>
      <c r="E7" s="387"/>
      <c r="F7" s="387"/>
      <c r="G7" s="387"/>
      <c r="H7" s="387"/>
      <c r="I7" s="387"/>
      <c r="J7" s="387"/>
    </row>
    <row r="8" spans="2:10" ht="23.25" x14ac:dyDescent="0.35">
      <c r="B8" s="84"/>
      <c r="C8" s="387" t="s">
        <v>188</v>
      </c>
      <c r="D8" s="387"/>
      <c r="E8" s="387"/>
      <c r="F8" s="387"/>
      <c r="G8" s="387"/>
      <c r="H8" s="387"/>
      <c r="I8" s="387"/>
      <c r="J8" s="387"/>
    </row>
    <row r="9" spans="2:10" x14ac:dyDescent="0.2">
      <c r="B9" s="1"/>
      <c r="C9" s="1"/>
      <c r="D9" s="1"/>
      <c r="E9" s="1"/>
      <c r="F9" s="1"/>
      <c r="G9" s="1"/>
      <c r="H9" s="1"/>
      <c r="I9" s="1"/>
    </row>
    <row r="10" spans="2:10" x14ac:dyDescent="0.2">
      <c r="B10" s="1"/>
      <c r="C10" s="1"/>
      <c r="D10" s="1"/>
      <c r="E10" s="1"/>
      <c r="F10" s="1"/>
      <c r="G10" s="1"/>
      <c r="H10" s="1"/>
      <c r="I10" s="1"/>
    </row>
    <row r="11" spans="2:10" x14ac:dyDescent="0.2">
      <c r="B11" s="1"/>
      <c r="C11" s="1"/>
      <c r="D11" s="1"/>
      <c r="E11" s="1"/>
      <c r="F11" s="1"/>
      <c r="G11" s="1"/>
      <c r="H11" s="1"/>
      <c r="I11" s="1"/>
    </row>
    <row r="12" spans="2:10" x14ac:dyDescent="0.2">
      <c r="B12" s="1"/>
      <c r="C12" s="1"/>
      <c r="D12" s="1"/>
      <c r="E12" s="1"/>
      <c r="F12" s="1"/>
      <c r="G12" s="1"/>
      <c r="H12" s="1"/>
      <c r="I12" s="1"/>
    </row>
    <row r="13" spans="2:10" x14ac:dyDescent="0.2">
      <c r="B13" s="1"/>
      <c r="C13" s="1"/>
      <c r="D13" s="1"/>
      <c r="E13" s="1"/>
      <c r="F13" s="1"/>
      <c r="G13" s="1"/>
      <c r="H13" s="1"/>
      <c r="I13" s="1"/>
    </row>
    <row r="14" spans="2:10" x14ac:dyDescent="0.2">
      <c r="B14" s="1"/>
      <c r="C14" s="1"/>
      <c r="D14" s="1"/>
      <c r="E14" s="1"/>
      <c r="F14" s="1"/>
      <c r="G14" s="1"/>
      <c r="H14" s="1"/>
      <c r="I14" s="1"/>
    </row>
    <row r="15" spans="2:10" ht="15.75" x14ac:dyDescent="0.25">
      <c r="B15" s="85" t="s">
        <v>565</v>
      </c>
      <c r="D15" s="388">
        <f>GeneralInfo!B5</f>
        <v>0</v>
      </c>
      <c r="E15" s="388"/>
      <c r="F15" s="388"/>
      <c r="G15" s="388"/>
      <c r="H15" s="1"/>
      <c r="I15" s="1"/>
    </row>
    <row r="16" spans="2:10" ht="15.75" x14ac:dyDescent="0.25">
      <c r="B16" s="84" t="s">
        <v>564</v>
      </c>
      <c r="D16" s="389" t="str">
        <f>TEXT(GeneralInfo!B15,"mm/dd/yyyy")&amp; " to "&amp;TEXT(GeneralInfo!B16,"mm/dd/yyyy")</f>
        <v>01/00/1900 to 01/00/1900</v>
      </c>
      <c r="E16" s="389"/>
      <c r="F16" s="389"/>
      <c r="G16" s="389"/>
      <c r="H16" s="84"/>
      <c r="I16" s="84"/>
      <c r="J16" s="84"/>
    </row>
    <row r="20" spans="1:10" s="266" customFormat="1" ht="15.75" x14ac:dyDescent="0.25">
      <c r="A20" s="386" t="str">
        <f>UPPER("misrepresentation or falsification of any information contained in this cost report may be")</f>
        <v>MISREPRESENTATION OR FALSIFICATION OF ANY INFORMATION CONTAINED IN THIS COST REPORT MAY BE</v>
      </c>
      <c r="B20" s="386"/>
      <c r="C20" s="386"/>
      <c r="D20" s="386"/>
      <c r="E20" s="386"/>
      <c r="F20" s="386"/>
      <c r="G20" s="386"/>
      <c r="H20" s="386"/>
      <c r="I20" s="386"/>
      <c r="J20" s="386"/>
    </row>
    <row r="21" spans="1:10" s="266" customFormat="1" ht="15.75" x14ac:dyDescent="0.25">
      <c r="A21" s="386" t="str">
        <f>UPPER("punishable by criminal, civil and administrative action, fine and/or imprisonment under state")</f>
        <v>PUNISHABLE BY CRIMINAL, CIVIL AND ADMINISTRATIVE ACTION, FINE AND/OR IMPRISONMENT UNDER STATE</v>
      </c>
      <c r="B21" s="386"/>
      <c r="C21" s="386"/>
      <c r="D21" s="386"/>
      <c r="E21" s="386"/>
      <c r="F21" s="386"/>
      <c r="G21" s="386"/>
      <c r="H21" s="386"/>
      <c r="I21" s="386"/>
      <c r="J21" s="386"/>
    </row>
    <row r="22" spans="1:10" s="266" customFormat="1" ht="15.75" x14ac:dyDescent="0.25">
      <c r="A22" s="386" t="str">
        <f>UPPER("or federal law. Furthermore, if services identified in this report were provided or procured")</f>
        <v>OR FEDERAL LAW. FURTHERMORE, IF SERVICES IDENTIFIED IN THIS REPORT WERE PROVIDED OR PROCURED</v>
      </c>
      <c r="B22" s="386"/>
      <c r="C22" s="386"/>
      <c r="D22" s="386"/>
      <c r="E22" s="386"/>
      <c r="F22" s="386"/>
      <c r="G22" s="386"/>
      <c r="H22" s="386"/>
      <c r="I22" s="386"/>
      <c r="J22" s="386"/>
    </row>
    <row r="23" spans="1:10" s="266" customFormat="1" ht="15.75" x14ac:dyDescent="0.25">
      <c r="A23" s="386" t="str">
        <f>UPPER("through the payment directly or indirectly of a kickback or were otherwise illegal, criminal,")</f>
        <v>THROUGH THE PAYMENT DIRECTLY OR INDIRECTLY OF A KICKBACK OR WERE OTHERWISE ILLEGAL, CRIMINAL,</v>
      </c>
      <c r="B23" s="386"/>
      <c r="C23" s="386"/>
      <c r="D23" s="386"/>
      <c r="E23" s="386"/>
      <c r="F23" s="386"/>
      <c r="G23" s="386"/>
      <c r="H23" s="386"/>
      <c r="I23" s="386"/>
      <c r="J23" s="386"/>
    </row>
    <row r="24" spans="1:10" s="266" customFormat="1" ht="15.75" x14ac:dyDescent="0.25">
      <c r="A24" s="386" t="str">
        <f>UPPER("civil and administrative action, fines and/or imprisonment may result.")</f>
        <v>CIVIL AND ADMINISTRATIVE ACTION, FINES AND/OR IMPRISONMENT MAY RESULT.</v>
      </c>
      <c r="B24" s="386"/>
      <c r="C24" s="386"/>
      <c r="D24" s="386"/>
      <c r="E24" s="386"/>
      <c r="F24" s="386"/>
      <c r="G24" s="386"/>
      <c r="H24" s="386"/>
      <c r="I24" s="386"/>
      <c r="J24" s="386"/>
    </row>
    <row r="27" spans="1:10" ht="15.75" x14ac:dyDescent="0.25">
      <c r="A27" s="390" t="s">
        <v>361</v>
      </c>
      <c r="B27" s="390"/>
      <c r="C27" s="390"/>
      <c r="D27" s="390"/>
      <c r="E27" s="390"/>
      <c r="F27" s="390"/>
      <c r="G27" s="390"/>
      <c r="H27" s="390"/>
      <c r="I27" s="390"/>
      <c r="J27" s="390"/>
    </row>
    <row r="28" spans="1:10" x14ac:dyDescent="0.2">
      <c r="A28" s="392" t="s">
        <v>566</v>
      </c>
      <c r="B28" s="392"/>
      <c r="C28" s="392"/>
      <c r="D28" s="392"/>
      <c r="E28" s="392"/>
      <c r="F28" s="392"/>
      <c r="G28" s="392"/>
      <c r="H28" s="392"/>
      <c r="I28" s="392"/>
      <c r="J28" s="392"/>
    </row>
    <row r="29" spans="1:10" x14ac:dyDescent="0.2">
      <c r="A29" s="392"/>
      <c r="B29" s="392"/>
      <c r="C29" s="392"/>
      <c r="D29" s="392"/>
      <c r="E29" s="392"/>
      <c r="F29" s="392"/>
      <c r="G29" s="392"/>
      <c r="H29" s="392"/>
      <c r="I29" s="392"/>
      <c r="J29" s="392"/>
    </row>
    <row r="30" spans="1:10" x14ac:dyDescent="0.2">
      <c r="A30" s="392"/>
      <c r="B30" s="392"/>
      <c r="C30" s="392"/>
      <c r="D30" s="392"/>
      <c r="E30" s="392"/>
      <c r="F30" s="392"/>
      <c r="G30" s="392"/>
      <c r="H30" s="392"/>
      <c r="I30" s="392"/>
      <c r="J30" s="392"/>
    </row>
    <row r="31" spans="1:10" x14ac:dyDescent="0.2">
      <c r="A31" s="392"/>
      <c r="B31" s="392"/>
      <c r="C31" s="392"/>
      <c r="D31" s="392"/>
      <c r="E31" s="392"/>
      <c r="F31" s="392"/>
      <c r="G31" s="392"/>
      <c r="H31" s="392"/>
      <c r="I31" s="392"/>
      <c r="J31" s="392"/>
    </row>
    <row r="32" spans="1:10" x14ac:dyDescent="0.2">
      <c r="A32" s="392"/>
      <c r="B32" s="392"/>
      <c r="C32" s="392"/>
      <c r="D32" s="392"/>
      <c r="E32" s="392"/>
      <c r="F32" s="392"/>
      <c r="G32" s="392"/>
      <c r="H32" s="392"/>
      <c r="I32" s="392"/>
      <c r="J32" s="392"/>
    </row>
    <row r="33" spans="1:10" x14ac:dyDescent="0.2">
      <c r="A33" s="392"/>
      <c r="B33" s="392"/>
      <c r="C33" s="392"/>
      <c r="D33" s="392"/>
      <c r="E33" s="392"/>
      <c r="F33" s="392"/>
      <c r="G33" s="392"/>
      <c r="H33" s="392"/>
      <c r="I33" s="392"/>
      <c r="J33" s="392"/>
    </row>
    <row r="34" spans="1:10" x14ac:dyDescent="0.2">
      <c r="A34" s="392"/>
      <c r="B34" s="392"/>
      <c r="C34" s="392"/>
      <c r="D34" s="392"/>
      <c r="E34" s="392"/>
      <c r="F34" s="392"/>
      <c r="G34" s="392"/>
      <c r="H34" s="392"/>
      <c r="I34" s="392"/>
      <c r="J34" s="392"/>
    </row>
    <row r="35" spans="1:10" ht="21.75" customHeight="1" x14ac:dyDescent="0.2">
      <c r="A35" s="9"/>
      <c r="B35" s="9"/>
      <c r="C35" s="9"/>
      <c r="F35" s="9"/>
      <c r="G35" s="9"/>
      <c r="H35" s="9"/>
      <c r="I35" s="9"/>
      <c r="J35" s="9"/>
    </row>
    <row r="36" spans="1:10" ht="15" customHeight="1" x14ac:dyDescent="0.2">
      <c r="A36" s="391" t="s">
        <v>196</v>
      </c>
      <c r="B36" s="391"/>
      <c r="C36" s="391"/>
      <c r="D36" s="10"/>
      <c r="F36" s="391" t="s">
        <v>183</v>
      </c>
      <c r="G36" s="391"/>
      <c r="H36" s="391"/>
      <c r="I36" s="391"/>
      <c r="J36" s="391"/>
    </row>
    <row r="37" spans="1:10" ht="15" customHeight="1" x14ac:dyDescent="0.2">
      <c r="A37" s="4"/>
      <c r="B37" s="4"/>
      <c r="C37" s="4"/>
      <c r="D37" s="10"/>
      <c r="F37" s="10"/>
      <c r="G37" s="10"/>
      <c r="H37" s="10"/>
      <c r="I37" s="10"/>
      <c r="J37" s="10"/>
    </row>
    <row r="38" spans="1:10" ht="15" customHeight="1" x14ac:dyDescent="0.2">
      <c r="A38" s="4"/>
      <c r="B38" s="4"/>
      <c r="C38" s="4"/>
      <c r="D38" s="10"/>
      <c r="F38" s="10"/>
      <c r="G38" s="10"/>
      <c r="H38" s="10"/>
      <c r="I38" s="10"/>
      <c r="J38" s="10"/>
    </row>
    <row r="39" spans="1:10" ht="18" customHeight="1" x14ac:dyDescent="0.2">
      <c r="A39" s="9"/>
      <c r="B39" s="9"/>
      <c r="C39" s="9"/>
      <c r="F39" s="9"/>
      <c r="G39" s="9"/>
      <c r="H39" s="9"/>
      <c r="I39" s="9"/>
      <c r="J39" s="9"/>
    </row>
    <row r="40" spans="1:10" x14ac:dyDescent="0.2">
      <c r="A40" s="391" t="s">
        <v>180</v>
      </c>
      <c r="B40" s="391"/>
      <c r="C40" s="391"/>
      <c r="F40" s="391" t="s">
        <v>184</v>
      </c>
      <c r="G40" s="391"/>
      <c r="H40" s="391"/>
      <c r="I40" s="391"/>
      <c r="J40" s="391"/>
    </row>
    <row r="41" spans="1:10" x14ac:dyDescent="0.2">
      <c r="A41" s="4"/>
      <c r="B41" s="4"/>
      <c r="C41" s="4"/>
      <c r="F41" s="4"/>
      <c r="G41" s="4"/>
      <c r="H41" s="4"/>
      <c r="I41" s="4"/>
      <c r="J41" s="4"/>
    </row>
    <row r="42" spans="1:10" x14ac:dyDescent="0.2">
      <c r="A42" s="4"/>
      <c r="B42" s="4"/>
      <c r="C42" s="4"/>
      <c r="F42" s="4"/>
      <c r="G42" s="4"/>
      <c r="H42" s="4"/>
      <c r="I42" s="4"/>
      <c r="J42" s="4"/>
    </row>
    <row r="43" spans="1:10" ht="18" customHeight="1" x14ac:dyDescent="0.2">
      <c r="A43" s="9"/>
      <c r="B43" s="9"/>
      <c r="C43" s="9"/>
      <c r="F43" s="9"/>
      <c r="G43" s="9"/>
      <c r="H43" s="9"/>
      <c r="I43" s="9"/>
      <c r="J43" s="9"/>
    </row>
    <row r="44" spans="1:10" x14ac:dyDescent="0.2">
      <c r="A44" s="391" t="s">
        <v>74</v>
      </c>
      <c r="B44" s="391"/>
      <c r="C44" s="391"/>
      <c r="F44" s="391" t="s">
        <v>181</v>
      </c>
      <c r="G44" s="391"/>
      <c r="H44" s="391"/>
      <c r="I44" s="391"/>
      <c r="J44" s="391"/>
    </row>
    <row r="45" spans="1:10" x14ac:dyDescent="0.2">
      <c r="A45" s="4"/>
      <c r="B45" s="4"/>
      <c r="C45" s="4"/>
      <c r="F45" s="4"/>
      <c r="G45" s="4"/>
      <c r="H45" s="4"/>
      <c r="I45" s="4"/>
      <c r="J45" s="4"/>
    </row>
    <row r="46" spans="1:10" x14ac:dyDescent="0.2">
      <c r="A46" s="4"/>
      <c r="B46" s="4"/>
      <c r="C46" s="4"/>
      <c r="F46" s="4"/>
      <c r="G46" s="4"/>
      <c r="H46" s="4"/>
      <c r="I46" s="4"/>
      <c r="J46" s="4"/>
    </row>
    <row r="47" spans="1:10" ht="18" customHeight="1" x14ac:dyDescent="0.2">
      <c r="A47" s="9"/>
      <c r="B47" s="9"/>
      <c r="C47" s="9"/>
      <c r="F47" s="9"/>
      <c r="G47" s="9"/>
      <c r="H47" s="9"/>
      <c r="I47" s="9"/>
      <c r="J47" s="9"/>
    </row>
    <row r="48" spans="1:10" x14ac:dyDescent="0.2">
      <c r="A48" s="391" t="s">
        <v>182</v>
      </c>
      <c r="B48" s="391"/>
      <c r="C48" s="391"/>
      <c r="F48" s="391" t="s">
        <v>198</v>
      </c>
      <c r="G48" s="391"/>
      <c r="H48" s="391"/>
      <c r="I48" s="391"/>
      <c r="J48" s="391"/>
    </row>
  </sheetData>
  <mergeCells count="20">
    <mergeCell ref="A27:J27"/>
    <mergeCell ref="A48:C48"/>
    <mergeCell ref="F48:J48"/>
    <mergeCell ref="A36:C36"/>
    <mergeCell ref="F36:J36"/>
    <mergeCell ref="A40:C40"/>
    <mergeCell ref="F40:J40"/>
    <mergeCell ref="A44:C44"/>
    <mergeCell ref="F44:J44"/>
    <mergeCell ref="A28:J34"/>
    <mergeCell ref="C6:J6"/>
    <mergeCell ref="C7:J7"/>
    <mergeCell ref="C8:J8"/>
    <mergeCell ref="D15:G15"/>
    <mergeCell ref="D16:G16"/>
    <mergeCell ref="A20:J20"/>
    <mergeCell ref="A21:J21"/>
    <mergeCell ref="A22:J22"/>
    <mergeCell ref="A23:J23"/>
    <mergeCell ref="A24:J24"/>
  </mergeCells>
  <printOptions horizontalCentered="1"/>
  <pageMargins left="0.5" right="0.5" top="0.5" bottom="1" header="0.5" footer="0.5"/>
  <pageSetup scale="78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 fitToPage="1"/>
  </sheetPr>
  <dimension ref="A1:V177"/>
  <sheetViews>
    <sheetView showGridLines="0" showOutlineSymbols="0" topLeftCell="A61" zoomScale="70" zoomScaleNormal="70" workbookViewId="0">
      <selection activeCell="B41" sqref="B41"/>
    </sheetView>
  </sheetViews>
  <sheetFormatPr defaultColWidth="9.6640625" defaultRowHeight="15" x14ac:dyDescent="0.2"/>
  <cols>
    <col min="1" max="1" width="5.109375" style="10" customWidth="1"/>
    <col min="2" max="2" width="41.6640625" style="10" customWidth="1"/>
    <col min="3" max="3" width="1.33203125" customWidth="1"/>
    <col min="4" max="4" width="14.88671875" customWidth="1"/>
    <col min="5" max="5" width="1.21875" customWidth="1"/>
    <col min="6" max="6" width="14.88671875" customWidth="1"/>
    <col min="7" max="7" width="1.33203125" customWidth="1"/>
    <col min="8" max="8" width="14.88671875" customWidth="1"/>
    <col min="9" max="9" width="1.33203125" customWidth="1"/>
    <col min="10" max="10" width="15.33203125" customWidth="1"/>
    <col min="11" max="11" width="1.33203125" customWidth="1"/>
    <col min="12" max="12" width="12.88671875" customWidth="1"/>
    <col min="13" max="13" width="1.33203125" customWidth="1"/>
    <col min="14" max="14" width="14.88671875" customWidth="1"/>
    <col min="15" max="15" width="1.33203125" customWidth="1"/>
    <col min="16" max="16" width="6.21875" customWidth="1"/>
    <col min="17" max="17" width="6.44140625" customWidth="1"/>
    <col min="18" max="19" width="9.6640625" customWidth="1"/>
    <col min="20" max="20" width="12.21875" customWidth="1"/>
    <col min="21" max="21" width="9.6640625" customWidth="1"/>
    <col min="22" max="22" width="12.21875" customWidth="1"/>
  </cols>
  <sheetData>
    <row r="1" spans="1:22" ht="15.75" x14ac:dyDescent="0.25">
      <c r="Q1" s="13" t="str">
        <f>IF(GeneralInfo!$B$14="","",GeneralInfo!$B$14)</f>
        <v/>
      </c>
    </row>
    <row r="2" spans="1:22" ht="15.75" x14ac:dyDescent="0.25">
      <c r="Q2" s="13" t="s">
        <v>274</v>
      </c>
    </row>
    <row r="3" spans="1:22" ht="15.75" x14ac:dyDescent="0.25">
      <c r="Q3" s="13" t="s">
        <v>210</v>
      </c>
    </row>
    <row r="4" spans="1:22" ht="15.75" customHeight="1" x14ac:dyDescent="0.25">
      <c r="A4" s="390">
        <f>GeneralInfo!$B$5</f>
        <v>0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</row>
    <row r="5" spans="1:22" ht="15.75" x14ac:dyDescent="0.25">
      <c r="A5" s="390" t="s">
        <v>273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</row>
    <row r="6" spans="1:22" ht="15.75" x14ac:dyDescent="0.25">
      <c r="A6" s="390" t="str">
        <f>"FOR THE PERIOD "&amp;TEXT(GeneralInfo!$B$15,"MM/DD/YYYY")&amp;" TO "&amp;TEXT(GeneralInfo!$B$16,"MM/DD/YYYY")</f>
        <v>FOR THE PERIOD 01/00/1900 TO 01/00/1900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</row>
    <row r="8" spans="1:22" ht="24.75" customHeight="1" x14ac:dyDescent="0.25">
      <c r="B8" s="15"/>
      <c r="D8" s="213" t="s">
        <v>642</v>
      </c>
      <c r="F8" s="213" t="s">
        <v>643</v>
      </c>
      <c r="H8" s="213" t="s">
        <v>644</v>
      </c>
      <c r="J8" s="213">
        <v>4</v>
      </c>
      <c r="L8" s="213" t="s">
        <v>608</v>
      </c>
      <c r="N8" s="213" t="s">
        <v>609</v>
      </c>
      <c r="P8" s="400" t="s">
        <v>610</v>
      </c>
      <c r="Q8" s="402"/>
    </row>
    <row r="9" spans="1:22" ht="15.75" x14ac:dyDescent="0.25">
      <c r="D9" s="14" t="s">
        <v>216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22" ht="15.75" x14ac:dyDescent="0.25">
      <c r="D10" s="14" t="s">
        <v>219</v>
      </c>
      <c r="E10" s="16"/>
      <c r="F10" s="14" t="s">
        <v>194</v>
      </c>
      <c r="G10" s="16"/>
      <c r="H10" s="104" t="s">
        <v>665</v>
      </c>
      <c r="I10" s="16"/>
      <c r="J10" s="104" t="s">
        <v>666</v>
      </c>
      <c r="K10" s="16"/>
      <c r="L10" s="104" t="s">
        <v>684</v>
      </c>
      <c r="M10" s="16"/>
      <c r="N10" s="104" t="s">
        <v>275</v>
      </c>
      <c r="O10" s="16"/>
      <c r="Q10" s="22" t="s">
        <v>308</v>
      </c>
    </row>
    <row r="11" spans="1:22" ht="16.5" thickBot="1" x14ac:dyDescent="0.3">
      <c r="B11" s="133" t="s">
        <v>17</v>
      </c>
      <c r="D11" s="17" t="s">
        <v>98</v>
      </c>
      <c r="E11" s="16"/>
      <c r="F11" s="17"/>
      <c r="G11" s="16"/>
      <c r="H11" s="17"/>
      <c r="I11" s="16"/>
      <c r="J11" s="17"/>
      <c r="K11" s="16"/>
      <c r="L11" s="17"/>
      <c r="M11" s="16"/>
      <c r="N11" s="17"/>
      <c r="O11" s="16"/>
      <c r="P11" s="17" t="s">
        <v>432</v>
      </c>
      <c r="Q11" s="17" t="s">
        <v>396</v>
      </c>
    </row>
    <row r="12" spans="1:22" ht="18" customHeight="1" x14ac:dyDescent="0.2">
      <c r="A12" s="12">
        <v>1</v>
      </c>
      <c r="B12" s="134" t="s">
        <v>285</v>
      </c>
      <c r="C12" s="3"/>
      <c r="D12" s="117">
        <f>'sch f'!G11</f>
        <v>0</v>
      </c>
      <c r="E12" s="114"/>
      <c r="F12" s="117">
        <f>'sch t'!E12</f>
        <v>0</v>
      </c>
      <c r="G12" s="114"/>
      <c r="H12" s="117">
        <f>'sch t'!E20</f>
        <v>0</v>
      </c>
      <c r="I12" s="114"/>
      <c r="J12" s="117">
        <f>'sch t'!E28</f>
        <v>0</v>
      </c>
      <c r="K12" s="114"/>
      <c r="L12" s="117">
        <f>'sch t'!E36</f>
        <v>0</v>
      </c>
      <c r="M12" s="114"/>
      <c r="N12" s="117">
        <f>'sch t'!E44</f>
        <v>0</v>
      </c>
      <c r="O12" s="3"/>
      <c r="P12" s="8" t="s">
        <v>56</v>
      </c>
      <c r="Q12" s="3"/>
      <c r="T12" s="24"/>
      <c r="V12" s="24"/>
    </row>
    <row r="13" spans="1:22" ht="18" customHeight="1" x14ac:dyDescent="0.2">
      <c r="A13" s="12">
        <v>2</v>
      </c>
      <c r="B13" s="134" t="s">
        <v>100</v>
      </c>
      <c r="C13" s="3"/>
      <c r="D13" s="117">
        <f>'sch f'!G12</f>
        <v>0</v>
      </c>
      <c r="E13" s="114"/>
      <c r="F13" s="117">
        <f>'sch t'!E13</f>
        <v>0</v>
      </c>
      <c r="G13" s="114"/>
      <c r="H13" s="117">
        <f>'sch t'!E21</f>
        <v>0</v>
      </c>
      <c r="I13" s="114"/>
      <c r="J13" s="117">
        <f>'sch t'!E29</f>
        <v>0</v>
      </c>
      <c r="K13" s="114"/>
      <c r="L13" s="117">
        <f>'sch t'!E37</f>
        <v>0</v>
      </c>
      <c r="M13" s="114"/>
      <c r="N13" s="117">
        <f>'sch t'!E45</f>
        <v>0</v>
      </c>
      <c r="O13" s="3"/>
      <c r="P13" s="8" t="s">
        <v>56</v>
      </c>
      <c r="Q13" s="3"/>
    </row>
    <row r="14" spans="1:22" ht="18" customHeight="1" x14ac:dyDescent="0.2">
      <c r="A14" s="12">
        <v>3</v>
      </c>
      <c r="B14" s="134" t="s">
        <v>101</v>
      </c>
      <c r="C14" s="3"/>
      <c r="D14" s="117">
        <f>'sch f'!G13</f>
        <v>0</v>
      </c>
      <c r="E14" s="114"/>
      <c r="F14" s="117">
        <f>'sch t'!E14</f>
        <v>0</v>
      </c>
      <c r="G14" s="114"/>
      <c r="H14" s="117">
        <f>'sch t'!E22</f>
        <v>0</v>
      </c>
      <c r="I14" s="114"/>
      <c r="J14" s="117">
        <f>'sch t'!E30</f>
        <v>0</v>
      </c>
      <c r="K14" s="114"/>
      <c r="L14" s="117">
        <f>'sch t'!E38</f>
        <v>0</v>
      </c>
      <c r="M14" s="114"/>
      <c r="N14" s="117">
        <f>'sch t'!E46</f>
        <v>0</v>
      </c>
      <c r="O14" s="3"/>
      <c r="P14" s="8" t="s">
        <v>56</v>
      </c>
      <c r="Q14" s="3"/>
    </row>
    <row r="15" spans="1:22" ht="18" customHeight="1" x14ac:dyDescent="0.2">
      <c r="A15" s="12">
        <v>4</v>
      </c>
      <c r="B15" s="134" t="s">
        <v>102</v>
      </c>
      <c r="C15" s="3"/>
      <c r="D15" s="117">
        <f>'sch f'!G14</f>
        <v>0</v>
      </c>
      <c r="E15" s="114"/>
      <c r="F15" s="117">
        <f>'sch t'!E15</f>
        <v>0</v>
      </c>
      <c r="G15" s="114"/>
      <c r="H15" s="117">
        <f>'sch t'!E23</f>
        <v>0</v>
      </c>
      <c r="I15" s="114"/>
      <c r="J15" s="117">
        <f>'sch t'!E31</f>
        <v>0</v>
      </c>
      <c r="K15" s="114"/>
      <c r="L15" s="117">
        <f>'sch t'!E39</f>
        <v>0</v>
      </c>
      <c r="M15" s="114"/>
      <c r="N15" s="117">
        <f>'sch t'!E47</f>
        <v>0</v>
      </c>
      <c r="O15" s="3"/>
      <c r="P15" s="8" t="s">
        <v>56</v>
      </c>
      <c r="Q15" s="3"/>
    </row>
    <row r="16" spans="1:22" ht="18" customHeight="1" x14ac:dyDescent="0.2">
      <c r="A16" s="12">
        <v>5</v>
      </c>
      <c r="B16" s="134" t="s">
        <v>103</v>
      </c>
      <c r="C16" s="3"/>
      <c r="D16" s="117">
        <f>'sch f'!G15</f>
        <v>0</v>
      </c>
      <c r="E16" s="114"/>
      <c r="F16" s="117">
        <f>'sch t'!E16</f>
        <v>0</v>
      </c>
      <c r="G16" s="114"/>
      <c r="H16" s="117">
        <f>'sch t'!E24</f>
        <v>0</v>
      </c>
      <c r="I16" s="114"/>
      <c r="J16" s="117">
        <f>'sch t'!E32</f>
        <v>0</v>
      </c>
      <c r="K16" s="114"/>
      <c r="L16" s="117">
        <f>'sch t'!E40</f>
        <v>0</v>
      </c>
      <c r="M16" s="114"/>
      <c r="N16" s="117">
        <f>'sch t'!E48</f>
        <v>0</v>
      </c>
      <c r="O16" s="3"/>
      <c r="P16" s="8" t="s">
        <v>56</v>
      </c>
      <c r="Q16" s="3"/>
    </row>
    <row r="17" spans="1:17" ht="18" customHeight="1" x14ac:dyDescent="0.2">
      <c r="A17" s="12">
        <v>6</v>
      </c>
      <c r="B17" s="134" t="s">
        <v>286</v>
      </c>
      <c r="C17" s="3"/>
      <c r="D17" s="117">
        <f>'sch f'!G16</f>
        <v>0</v>
      </c>
      <c r="E17" s="114"/>
      <c r="F17" s="117">
        <f>SUM('sch t'!H12:H16)</f>
        <v>0</v>
      </c>
      <c r="G17" s="114"/>
      <c r="H17" s="117">
        <f>SUM('sch t'!H20:H24)</f>
        <v>0</v>
      </c>
      <c r="I17" s="114"/>
      <c r="J17" s="117">
        <f>SUM('sch t'!H28:H32)</f>
        <v>0</v>
      </c>
      <c r="K17" s="114"/>
      <c r="L17" s="117">
        <f>SUM('sch t'!H36:H40)</f>
        <v>0</v>
      </c>
      <c r="M17" s="114"/>
      <c r="N17" s="117">
        <f>SUM('sch t'!H44:H48)</f>
        <v>0</v>
      </c>
      <c r="O17" s="3"/>
      <c r="P17" s="8" t="s">
        <v>56</v>
      </c>
      <c r="Q17" s="3"/>
    </row>
    <row r="18" spans="1:17" ht="18" customHeight="1" x14ac:dyDescent="0.2">
      <c r="A18" s="12">
        <v>7</v>
      </c>
      <c r="B18" s="134" t="s">
        <v>287</v>
      </c>
      <c r="C18" s="3"/>
      <c r="D18" s="117">
        <f>'sch f'!G17</f>
        <v>0</v>
      </c>
      <c r="E18" s="114"/>
      <c r="F18" s="117">
        <f>IF(Q18=32,0,IFERROR(ROUND((INDEX('sch s'!$D$10:$D$54,MATCH('sch r'!Q18,'sch s'!$A$10:$A$54))*'sch r'!D18),0),0))</f>
        <v>0</v>
      </c>
      <c r="G18" s="114"/>
      <c r="H18" s="117">
        <f>IF(Q18=32,0,IFERROR(ROUND((INDEX('sch s'!$E$10:$E$54,MATCH('sch r'!Q18,'sch s'!$A$10:$A$54))*'sch r'!D18),0),0))</f>
        <v>0</v>
      </c>
      <c r="I18" s="114"/>
      <c r="J18" s="117">
        <f>IF(Q18=32,0,IFERROR(ROUND((INDEX('sch s'!$F$10:$F$54,MATCH('sch r'!Q18,'sch s'!$A$10:$A$54))*'sch r'!D18),0),0))</f>
        <v>0</v>
      </c>
      <c r="K18" s="114"/>
      <c r="L18" s="117">
        <f>IF(Q18=32,0,IFERROR(ROUND((INDEX('sch s'!$G$10:$G$54,MATCH('sch r'!Q18,'sch s'!$A$10:$A$54))*'sch r'!D18),0),0))</f>
        <v>0</v>
      </c>
      <c r="M18" s="114"/>
      <c r="N18" s="117">
        <f>ROUND(D18-F18-H18-J18-L18,0)</f>
        <v>0</v>
      </c>
      <c r="O18" s="3"/>
      <c r="P18" s="8" t="s">
        <v>306</v>
      </c>
      <c r="Q18" s="236"/>
    </row>
    <row r="19" spans="1:17" ht="18" customHeight="1" x14ac:dyDescent="0.2">
      <c r="A19" s="12">
        <v>8</v>
      </c>
      <c r="B19" s="134" t="s">
        <v>309</v>
      </c>
      <c r="C19" s="3"/>
      <c r="D19" s="117">
        <f>'sch f'!G18</f>
        <v>0</v>
      </c>
      <c r="E19" s="114"/>
      <c r="F19" s="117">
        <f>IF(Q19=32,0,IFERROR(ROUND((INDEX('sch s'!$D$10:$D$54,MATCH('sch r'!Q19,'sch s'!$A$10:$A$54))*'sch r'!D19),0),0))</f>
        <v>0</v>
      </c>
      <c r="G19" s="114"/>
      <c r="H19" s="117">
        <f>IF(Q19=32,0,IFERROR(ROUND((INDEX('sch s'!$E$10:$E$54,MATCH('sch r'!Q19,'sch s'!$A$10:$A$54))*'sch r'!D19),0),0))</f>
        <v>0</v>
      </c>
      <c r="I19" s="114"/>
      <c r="J19" s="117">
        <f>IF(Q19=32,0,IFERROR(ROUND((INDEX('sch s'!$F$10:$F$54,MATCH('sch r'!Q19,'sch s'!$A$10:$A$54))*'sch r'!D19),0),0))</f>
        <v>0</v>
      </c>
      <c r="K19" s="114"/>
      <c r="L19" s="117">
        <f>IF(Q19=32,0,IFERROR(ROUND((INDEX('sch s'!$G$10:$G$54,MATCH('sch r'!Q19,'sch s'!$A$10:$A$54))*'sch r'!D19),0),0))</f>
        <v>0</v>
      </c>
      <c r="M19" s="114"/>
      <c r="N19" s="117">
        <f t="shared" ref="N19:N23" si="0">ROUND(D19-F19-H19-J19-L19,0)</f>
        <v>0</v>
      </c>
      <c r="O19" s="3"/>
      <c r="P19" s="8" t="s">
        <v>306</v>
      </c>
      <c r="Q19" s="236"/>
    </row>
    <row r="20" spans="1:17" ht="18" customHeight="1" x14ac:dyDescent="0.2">
      <c r="A20" s="12">
        <v>9</v>
      </c>
      <c r="B20" s="134" t="s">
        <v>310</v>
      </c>
      <c r="C20" s="3"/>
      <c r="D20" s="117">
        <f>'sch f'!G19</f>
        <v>0</v>
      </c>
      <c r="E20" s="114"/>
      <c r="F20" s="117">
        <f>IF(Q20=32,0,IFERROR(ROUND((INDEX('sch s'!$D$10:$D$54,MATCH('sch r'!Q20,'sch s'!$A$10:$A$54))*'sch r'!D20),0),0))</f>
        <v>0</v>
      </c>
      <c r="G20" s="114"/>
      <c r="H20" s="117">
        <f>IF(Q20=32,0,IFERROR(ROUND((INDEX('sch s'!$E$10:$E$54,MATCH('sch r'!Q20,'sch s'!$A$10:$A$54))*'sch r'!D20),0),0))</f>
        <v>0</v>
      </c>
      <c r="I20" s="114"/>
      <c r="J20" s="117">
        <f>IF(Q20=32,0,IFERROR(ROUND((INDEX('sch s'!$F$10:$F$54,MATCH('sch r'!Q20,'sch s'!$A$10:$A$54))*'sch r'!D20),0),0))</f>
        <v>0</v>
      </c>
      <c r="K20" s="114"/>
      <c r="L20" s="117">
        <f>IF(Q20=32,0,IFERROR(ROUND((INDEX('sch s'!$G$10:$G$54,MATCH('sch r'!Q20,'sch s'!$A$10:$A$54))*'sch r'!D20),0),0))</f>
        <v>0</v>
      </c>
      <c r="M20" s="114"/>
      <c r="N20" s="117">
        <f t="shared" si="0"/>
        <v>0</v>
      </c>
      <c r="O20" s="3"/>
      <c r="P20" s="8" t="s">
        <v>306</v>
      </c>
      <c r="Q20" s="236"/>
    </row>
    <row r="21" spans="1:17" ht="18" customHeight="1" x14ac:dyDescent="0.2">
      <c r="A21" s="12">
        <v>10</v>
      </c>
      <c r="B21" s="134" t="s">
        <v>107</v>
      </c>
      <c r="C21" s="3"/>
      <c r="D21" s="117">
        <f>'sch f'!G20</f>
        <v>0</v>
      </c>
      <c r="E21" s="114"/>
      <c r="F21" s="117">
        <f>IF(Q21=32,0,IFERROR(ROUND((INDEX('sch s'!$D$10:$D$54,MATCH('sch r'!Q21,'sch s'!$A$10:$A$54))*'sch r'!D21),0),0))</f>
        <v>0</v>
      </c>
      <c r="G21" s="114"/>
      <c r="H21" s="117">
        <f>IF(Q21=32,0,IFERROR(ROUND((INDEX('sch s'!$E$10:$E$54,MATCH('sch r'!Q21,'sch s'!$A$10:$A$54))*'sch r'!D21),0),0))</f>
        <v>0</v>
      </c>
      <c r="I21" s="114"/>
      <c r="J21" s="117">
        <f>IF(Q21=32,0,IFERROR(ROUND((INDEX('sch s'!$F$10:$F$54,MATCH('sch r'!Q21,'sch s'!$A$10:$A$54))*'sch r'!D21),0),0))</f>
        <v>0</v>
      </c>
      <c r="K21" s="114"/>
      <c r="L21" s="117">
        <f>IF(Q21=32,0,IFERROR(ROUND((INDEX('sch s'!$G$10:$G$54,MATCH('sch r'!Q21,'sch s'!$A$10:$A$54))*'sch r'!D21),0),0))</f>
        <v>0</v>
      </c>
      <c r="M21" s="114"/>
      <c r="N21" s="117">
        <f t="shared" si="0"/>
        <v>0</v>
      </c>
      <c r="O21" s="3"/>
      <c r="P21" s="8" t="s">
        <v>306</v>
      </c>
      <c r="Q21" s="236"/>
    </row>
    <row r="22" spans="1:17" ht="18" customHeight="1" x14ac:dyDescent="0.2">
      <c r="A22" s="12">
        <v>11</v>
      </c>
      <c r="B22" s="134" t="s">
        <v>518</v>
      </c>
      <c r="C22" s="3"/>
      <c r="D22" s="117">
        <f>'sch f'!G21</f>
        <v>0</v>
      </c>
      <c r="E22" s="114"/>
      <c r="F22" s="117">
        <f>IF(Q22=32,0,IFERROR(ROUND((INDEX('sch s'!$D$10:$D$54,MATCH('sch r'!Q22,'sch s'!$A$10:$A$54))*'sch r'!D22),0),0))</f>
        <v>0</v>
      </c>
      <c r="G22" s="114"/>
      <c r="H22" s="117">
        <f>IF(Q22=32,0,IFERROR(ROUND((INDEX('sch s'!$E$10:$E$54,MATCH('sch r'!Q22,'sch s'!$A$10:$A$54))*'sch r'!D22),0),0))</f>
        <v>0</v>
      </c>
      <c r="I22" s="114"/>
      <c r="J22" s="117">
        <f>IF(Q22=32,0,IFERROR(ROUND((INDEX('sch s'!$F$10:$F$54,MATCH('sch r'!Q22,'sch s'!$A$10:$A$54))*'sch r'!D22),0),0))</f>
        <v>0</v>
      </c>
      <c r="K22" s="114"/>
      <c r="L22" s="117">
        <f>IF(Q22=32,0,IFERROR(ROUND((INDEX('sch s'!$G$10:$G$54,MATCH('sch r'!Q22,'sch s'!$A$10:$A$54))*'sch r'!D22),0),0))</f>
        <v>0</v>
      </c>
      <c r="M22" s="114"/>
      <c r="N22" s="117">
        <f t="shared" si="0"/>
        <v>0</v>
      </c>
      <c r="O22" s="3"/>
      <c r="P22" s="8" t="s">
        <v>306</v>
      </c>
      <c r="Q22" s="236"/>
    </row>
    <row r="23" spans="1:17" ht="18" customHeight="1" x14ac:dyDescent="0.2">
      <c r="A23" s="12">
        <v>12</v>
      </c>
      <c r="B23" s="134" t="s">
        <v>514</v>
      </c>
      <c r="C23" s="3"/>
      <c r="D23" s="117">
        <f>'sch f'!G22</f>
        <v>0</v>
      </c>
      <c r="E23" s="114"/>
      <c r="F23" s="117">
        <f>IF(Q23=32,0,IFERROR(ROUND((INDEX('sch s'!$D$10:$D$54,MATCH('sch r'!Q23,'sch s'!$A$10:$A$54))*'sch r'!D23),0),0))</f>
        <v>0</v>
      </c>
      <c r="G23" s="114"/>
      <c r="H23" s="117">
        <f>IF(Q23=32,0,IFERROR(ROUND((INDEX('sch s'!$E$10:$E$54,MATCH('sch r'!Q23,'sch s'!$A$10:$A$54))*'sch r'!D23),0),0))</f>
        <v>0</v>
      </c>
      <c r="I23" s="114"/>
      <c r="J23" s="117">
        <f>IF(Q23=32,0,IFERROR(ROUND((INDEX('sch s'!$F$10:$F$54,MATCH('sch r'!Q23,'sch s'!$A$10:$A$54))*'sch r'!D23),0),0))</f>
        <v>0</v>
      </c>
      <c r="K23" s="114"/>
      <c r="L23" s="117">
        <f>IF(Q23=32,0,IFERROR(ROUND((INDEX('sch s'!$G$10:$G$54,MATCH('sch r'!Q23,'sch s'!$A$10:$A$54))*'sch r'!D23),0),0))</f>
        <v>0</v>
      </c>
      <c r="M23" s="114"/>
      <c r="N23" s="117">
        <f t="shared" si="0"/>
        <v>0</v>
      </c>
      <c r="O23" s="3"/>
      <c r="P23" s="8" t="s">
        <v>306</v>
      </c>
      <c r="Q23" s="236"/>
    </row>
    <row r="24" spans="1:17" ht="18" customHeight="1" x14ac:dyDescent="0.25">
      <c r="A24" s="12">
        <v>13</v>
      </c>
      <c r="B24" s="104" t="s">
        <v>523</v>
      </c>
      <c r="C24" s="3"/>
      <c r="D24" s="117">
        <f>SUM(D12:D23)</f>
        <v>0</v>
      </c>
      <c r="E24" s="114"/>
      <c r="F24" s="117">
        <f>SUM(F12:F23)</f>
        <v>0</v>
      </c>
      <c r="G24" s="114"/>
      <c r="H24" s="117">
        <f>SUM(H12:H23)</f>
        <v>0</v>
      </c>
      <c r="I24" s="114"/>
      <c r="J24" s="117">
        <f>SUM(J12:J23)</f>
        <v>0</v>
      </c>
      <c r="K24" s="114"/>
      <c r="L24" s="117">
        <f>SUM(L12:L23)</f>
        <v>0</v>
      </c>
      <c r="M24" s="114"/>
      <c r="N24" s="117">
        <f>SUM(N12:N23)</f>
        <v>0</v>
      </c>
      <c r="O24" s="3"/>
      <c r="P24" s="8"/>
      <c r="Q24" s="3"/>
    </row>
    <row r="25" spans="1:17" ht="23.25" customHeight="1" thickBot="1" x14ac:dyDescent="0.3">
      <c r="A25" s="3"/>
      <c r="B25" s="133" t="s">
        <v>76</v>
      </c>
      <c r="C25" s="3"/>
      <c r="D25" s="99"/>
      <c r="E25" s="99"/>
      <c r="F25" s="3"/>
      <c r="G25" s="3"/>
      <c r="H25" s="99"/>
      <c r="I25" s="99"/>
      <c r="J25" s="99"/>
      <c r="K25" s="99"/>
      <c r="L25" s="99"/>
      <c r="M25" s="99"/>
      <c r="N25" s="99"/>
      <c r="O25" s="3"/>
      <c r="P25" s="8"/>
      <c r="Q25" s="3"/>
    </row>
    <row r="26" spans="1:17" ht="18" customHeight="1" x14ac:dyDescent="0.2">
      <c r="A26" s="12">
        <v>14</v>
      </c>
      <c r="B26" s="134" t="s">
        <v>303</v>
      </c>
      <c r="C26" s="3"/>
      <c r="D26" s="117">
        <f>'sch f'!G25</f>
        <v>0</v>
      </c>
      <c r="E26" s="114"/>
      <c r="F26" s="117">
        <f>IF(Q26=32,0,IFERROR(ROUND((INDEX('sch s'!$D$10:$D$54,MATCH('sch r'!Q26,'sch s'!$A$10:$A$54))*'sch r'!D26),0),0))</f>
        <v>0</v>
      </c>
      <c r="G26" s="114"/>
      <c r="H26" s="117">
        <f>IF(Q26=32,0,IFERROR(ROUND((INDEX('sch s'!$E$10:$E$54,MATCH('sch r'!Q26,'sch s'!$A$10:$A$54))*'sch r'!D26),0),0))</f>
        <v>0</v>
      </c>
      <c r="I26" s="114"/>
      <c r="J26" s="117">
        <f>IF(Q26=32,0,IFERROR(ROUND((INDEX('sch s'!$F$10:$F$54,MATCH('sch r'!Q26,'sch s'!$A$10:$A$54))*'sch r'!D26),0),0))</f>
        <v>0</v>
      </c>
      <c r="K26" s="114"/>
      <c r="L26" s="117">
        <f>IF(Q26=32,0,IFERROR(ROUND((INDEX('sch s'!$G$10:$G$54,MATCH('sch r'!Q26,'sch s'!$A$10:$A$54))*'sch r'!D26),0),0))</f>
        <v>0</v>
      </c>
      <c r="M26" s="114"/>
      <c r="N26" s="117">
        <f>ROUND(D26-F26-H26-J26-L26,0)</f>
        <v>0</v>
      </c>
      <c r="O26" s="3"/>
      <c r="P26" s="8" t="s">
        <v>306</v>
      </c>
      <c r="Q26" s="236"/>
    </row>
    <row r="27" spans="1:17" ht="18" customHeight="1" x14ac:dyDescent="0.2">
      <c r="A27" s="12">
        <v>15</v>
      </c>
      <c r="B27" s="134" t="s">
        <v>110</v>
      </c>
      <c r="C27" s="3"/>
      <c r="D27" s="117">
        <f>'sch f'!G26</f>
        <v>0</v>
      </c>
      <c r="E27" s="114"/>
      <c r="F27" s="117">
        <f>IF(Q27=32,0,IFERROR(ROUND((INDEX('sch s'!$D$10:$D$54,MATCH('sch r'!Q27,'sch s'!$A$10:$A$54))*'sch r'!D27),0),0))</f>
        <v>0</v>
      </c>
      <c r="G27" s="114"/>
      <c r="H27" s="117">
        <f>IF(Q27=32,0,IFERROR(ROUND((INDEX('sch s'!$E$10:$E$54,MATCH('sch r'!Q27,'sch s'!$A$10:$A$54))*'sch r'!D27),0),0))</f>
        <v>0</v>
      </c>
      <c r="I27" s="114"/>
      <c r="J27" s="117">
        <f>IF(Q27=32,0,IFERROR(ROUND((INDEX('sch s'!$F$10:$F$54,MATCH('sch r'!Q27,'sch s'!$A$10:$A$54))*'sch r'!D27),0),0))</f>
        <v>0</v>
      </c>
      <c r="K27" s="114"/>
      <c r="L27" s="117">
        <f>IF(Q27=32,0,IFERROR(ROUND((INDEX('sch s'!$G$10:$G$54,MATCH('sch r'!Q27,'sch s'!$A$10:$A$54))*'sch r'!D27),0),0))</f>
        <v>0</v>
      </c>
      <c r="M27" s="114"/>
      <c r="N27" s="117">
        <f t="shared" ref="N27:N46" si="1">ROUND(D27-F27-H27-J27-L27,0)</f>
        <v>0</v>
      </c>
      <c r="O27" s="3"/>
      <c r="P27" s="8" t="s">
        <v>306</v>
      </c>
      <c r="Q27" s="236"/>
    </row>
    <row r="28" spans="1:17" ht="18" customHeight="1" x14ac:dyDescent="0.2">
      <c r="A28" s="12">
        <v>16</v>
      </c>
      <c r="B28" s="134" t="s">
        <v>111</v>
      </c>
      <c r="C28" s="3"/>
      <c r="D28" s="117">
        <f>'sch f'!G27</f>
        <v>0</v>
      </c>
      <c r="E28" s="114"/>
      <c r="F28" s="117">
        <f>IF(Q28=32,0,IFERROR(ROUND((INDEX('sch s'!$D$10:$D$54,MATCH('sch r'!Q28,'sch s'!$A$10:$A$54))*'sch r'!D28),0),0))</f>
        <v>0</v>
      </c>
      <c r="G28" s="114"/>
      <c r="H28" s="117">
        <f>IF(Q28=32,0,IFERROR(ROUND((INDEX('sch s'!$E$10:$E$54,MATCH('sch r'!Q28,'sch s'!$A$10:$A$54))*'sch r'!D28),0),0))</f>
        <v>0</v>
      </c>
      <c r="I28" s="114"/>
      <c r="J28" s="117">
        <f>IF(Q28=32,0,IFERROR(ROUND((INDEX('sch s'!$F$10:$F$54,MATCH('sch r'!Q28,'sch s'!$A$10:$A$54))*'sch r'!D28),0),0))</f>
        <v>0</v>
      </c>
      <c r="K28" s="114"/>
      <c r="L28" s="117">
        <f>IF(Q28=32,0,IFERROR(ROUND((INDEX('sch s'!$G$10:$G$54,MATCH('sch r'!Q28,'sch s'!$A$10:$A$54))*'sch r'!D28),0),0))</f>
        <v>0</v>
      </c>
      <c r="M28" s="114"/>
      <c r="N28" s="117">
        <f t="shared" si="1"/>
        <v>0</v>
      </c>
      <c r="O28" s="3"/>
      <c r="P28" s="8" t="s">
        <v>306</v>
      </c>
      <c r="Q28" s="236"/>
    </row>
    <row r="29" spans="1:17" ht="18" customHeight="1" x14ac:dyDescent="0.2">
      <c r="A29" s="12">
        <v>17</v>
      </c>
      <c r="B29" s="134" t="s">
        <v>121</v>
      </c>
      <c r="C29" s="3"/>
      <c r="D29" s="117">
        <f>'sch f'!G28</f>
        <v>0</v>
      </c>
      <c r="E29" s="114"/>
      <c r="F29" s="117">
        <f>IF(Q29=32,0,IFERROR(ROUND((INDEX('sch s'!$D$10:$D$54,MATCH('sch r'!Q29,'sch s'!$A$10:$A$54))*'sch r'!D29),0),0))</f>
        <v>0</v>
      </c>
      <c r="G29" s="114"/>
      <c r="H29" s="117">
        <f>IF(Q29=32,0,IFERROR(ROUND((INDEX('sch s'!$E$10:$E$54,MATCH('sch r'!Q29,'sch s'!$A$10:$A$54))*'sch r'!D29),0),0))</f>
        <v>0</v>
      </c>
      <c r="I29" s="114"/>
      <c r="J29" s="117">
        <f>IF(Q29=32,0,IFERROR(ROUND((INDEX('sch s'!$F$10:$F$54,MATCH('sch r'!Q29,'sch s'!$A$10:$A$54))*'sch r'!D29),0),0))</f>
        <v>0</v>
      </c>
      <c r="K29" s="114"/>
      <c r="L29" s="117">
        <f>IF(Q29=32,0,IFERROR(ROUND((INDEX('sch s'!$G$10:$G$54,MATCH('sch r'!Q29,'sch s'!$A$10:$A$54))*'sch r'!D29),0),0))</f>
        <v>0</v>
      </c>
      <c r="M29" s="114"/>
      <c r="N29" s="117">
        <f t="shared" si="1"/>
        <v>0</v>
      </c>
      <c r="O29" s="3"/>
      <c r="P29" s="8" t="s">
        <v>306</v>
      </c>
      <c r="Q29" s="236"/>
    </row>
    <row r="30" spans="1:17" ht="18" customHeight="1" x14ac:dyDescent="0.2">
      <c r="A30" s="12">
        <v>18</v>
      </c>
      <c r="B30" s="134" t="s">
        <v>112</v>
      </c>
      <c r="C30" s="3"/>
      <c r="D30" s="117">
        <f>'sch f'!G29</f>
        <v>0</v>
      </c>
      <c r="E30" s="114"/>
      <c r="F30" s="117">
        <f>IF(Q30=32,0,IFERROR(ROUND((INDEX('sch s'!$D$10:$D$54,MATCH('sch r'!Q30,'sch s'!$A$10:$A$54))*'sch r'!D30),0),0))</f>
        <v>0</v>
      </c>
      <c r="G30" s="114"/>
      <c r="H30" s="117">
        <f>IF(Q30=32,0,IFERROR(ROUND((INDEX('sch s'!$E$10:$E$54,MATCH('sch r'!Q30,'sch s'!$A$10:$A$54))*'sch r'!D30),0),0))</f>
        <v>0</v>
      </c>
      <c r="I30" s="114"/>
      <c r="J30" s="117">
        <f>IF(Q30=32,0,IFERROR(ROUND((INDEX('sch s'!$F$10:$F$54,MATCH('sch r'!Q30,'sch s'!$A$10:$A$54))*'sch r'!D30),0),0))</f>
        <v>0</v>
      </c>
      <c r="K30" s="114"/>
      <c r="L30" s="117">
        <f>IF(Q30=32,0,IFERROR(ROUND((INDEX('sch s'!$G$10:$G$54,MATCH('sch r'!Q30,'sch s'!$A$10:$A$54))*'sch r'!D30),0),0))</f>
        <v>0</v>
      </c>
      <c r="M30" s="114"/>
      <c r="N30" s="117">
        <f t="shared" si="1"/>
        <v>0</v>
      </c>
      <c r="O30" s="3"/>
      <c r="P30" s="8" t="s">
        <v>306</v>
      </c>
      <c r="Q30" s="236"/>
    </row>
    <row r="31" spans="1:17" ht="18" customHeight="1" x14ac:dyDescent="0.2">
      <c r="A31" s="12">
        <v>19</v>
      </c>
      <c r="B31" s="134" t="s">
        <v>113</v>
      </c>
      <c r="C31" s="3"/>
      <c r="D31" s="117">
        <f>'sch f'!G30</f>
        <v>0</v>
      </c>
      <c r="E31" s="114"/>
      <c r="F31" s="117">
        <f>IF(Q31=32,0,IFERROR(ROUND((INDEX('sch s'!$D$10:$D$54,MATCH('sch r'!Q31,'sch s'!$A$10:$A$54))*'sch r'!D31),0),0))</f>
        <v>0</v>
      </c>
      <c r="G31" s="114"/>
      <c r="H31" s="117">
        <f>IF(Q31=32,0,IFERROR(ROUND((INDEX('sch s'!$E$10:$E$54,MATCH('sch r'!Q31,'sch s'!$A$10:$A$54))*'sch r'!D31),0),0))</f>
        <v>0</v>
      </c>
      <c r="I31" s="114"/>
      <c r="J31" s="117">
        <f>IF(Q31=32,0,IFERROR(ROUND((INDEX('sch s'!$F$10:$F$54,MATCH('sch r'!Q31,'sch s'!$A$10:$A$54))*'sch r'!D31),0),0))</f>
        <v>0</v>
      </c>
      <c r="K31" s="114"/>
      <c r="L31" s="117">
        <f>IF(Q31=32,0,IFERROR(ROUND((INDEX('sch s'!$G$10:$G$54,MATCH('sch r'!Q31,'sch s'!$A$10:$A$54))*'sch r'!D31),0),0))</f>
        <v>0</v>
      </c>
      <c r="M31" s="114"/>
      <c r="N31" s="117">
        <f t="shared" si="1"/>
        <v>0</v>
      </c>
      <c r="O31" s="3"/>
      <c r="P31" s="8" t="s">
        <v>306</v>
      </c>
      <c r="Q31" s="236"/>
    </row>
    <row r="32" spans="1:17" ht="18" customHeight="1" x14ac:dyDescent="0.2">
      <c r="A32" s="12">
        <v>20</v>
      </c>
      <c r="B32" s="134" t="s">
        <v>114</v>
      </c>
      <c r="C32" s="3"/>
      <c r="D32" s="117">
        <f>'sch f'!G31</f>
        <v>0</v>
      </c>
      <c r="E32" s="114"/>
      <c r="F32" s="117">
        <f>IF(Q32=32,0,IFERROR(ROUND((INDEX('sch s'!$D$10:$D$54,MATCH('sch r'!Q32,'sch s'!$A$10:$A$54))*'sch r'!D32),0),0))</f>
        <v>0</v>
      </c>
      <c r="G32" s="114"/>
      <c r="H32" s="117">
        <f>IF(Q32=32,0,IFERROR(ROUND((INDEX('sch s'!$E$10:$E$54,MATCH('sch r'!Q32,'sch s'!$A$10:$A$54))*'sch r'!D32),0),0))</f>
        <v>0</v>
      </c>
      <c r="I32" s="114"/>
      <c r="J32" s="117">
        <f>IF(Q32=32,0,IFERROR(ROUND((INDEX('sch s'!$F$10:$F$54,MATCH('sch r'!Q32,'sch s'!$A$10:$A$54))*'sch r'!D32),0),0))</f>
        <v>0</v>
      </c>
      <c r="K32" s="114"/>
      <c r="L32" s="117">
        <f>IF(Q32=32,0,IFERROR(ROUND((INDEX('sch s'!$G$10:$G$54,MATCH('sch r'!Q32,'sch s'!$A$10:$A$54))*'sch r'!D32),0),0))</f>
        <v>0</v>
      </c>
      <c r="M32" s="114"/>
      <c r="N32" s="117">
        <f t="shared" si="1"/>
        <v>0</v>
      </c>
      <c r="O32" s="3"/>
      <c r="P32" s="8" t="s">
        <v>306</v>
      </c>
      <c r="Q32" s="236"/>
    </row>
    <row r="33" spans="1:17" ht="18" customHeight="1" x14ac:dyDescent="0.2">
      <c r="A33" s="12">
        <v>21</v>
      </c>
      <c r="B33" s="134" t="s">
        <v>115</v>
      </c>
      <c r="C33" s="3"/>
      <c r="D33" s="117">
        <f>'sch f'!G32</f>
        <v>0</v>
      </c>
      <c r="E33" s="114"/>
      <c r="F33" s="117">
        <f>IF(Q33=32,0,IFERROR(ROUND((INDEX('sch s'!$D$10:$D$54,MATCH('sch r'!Q33,'sch s'!$A$10:$A$54))*'sch r'!D33),0),0))</f>
        <v>0</v>
      </c>
      <c r="G33" s="114"/>
      <c r="H33" s="117">
        <f>IF(Q33=32,0,IFERROR(ROUND((INDEX('sch s'!$E$10:$E$54,MATCH('sch r'!Q33,'sch s'!$A$10:$A$54))*'sch r'!D33),0),0))</f>
        <v>0</v>
      </c>
      <c r="I33" s="114"/>
      <c r="J33" s="117">
        <f>IF(Q33=32,0,IFERROR(ROUND((INDEX('sch s'!$F$10:$F$54,MATCH('sch r'!Q33,'sch s'!$A$10:$A$54))*'sch r'!D33),0),0))</f>
        <v>0</v>
      </c>
      <c r="K33" s="114"/>
      <c r="L33" s="117">
        <f>IF(Q33=32,0,IFERROR(ROUND((INDEX('sch s'!$G$10:$G$54,MATCH('sch r'!Q33,'sch s'!$A$10:$A$54))*'sch r'!D33),0),0))</f>
        <v>0</v>
      </c>
      <c r="M33" s="114"/>
      <c r="N33" s="117">
        <f t="shared" si="1"/>
        <v>0</v>
      </c>
      <c r="O33" s="3"/>
      <c r="P33" s="8" t="s">
        <v>306</v>
      </c>
      <c r="Q33" s="236"/>
    </row>
    <row r="34" spans="1:17" ht="18" customHeight="1" x14ac:dyDescent="0.2">
      <c r="A34" s="12">
        <v>22</v>
      </c>
      <c r="B34" s="134" t="s">
        <v>116</v>
      </c>
      <c r="C34" s="3"/>
      <c r="D34" s="117">
        <f>'sch f'!G33</f>
        <v>0</v>
      </c>
      <c r="E34" s="114"/>
      <c r="F34" s="117">
        <f>IF(Q34=32,0,IFERROR(ROUND((INDEX('sch s'!$D$10:$D$54,MATCH('sch r'!Q34,'sch s'!$A$10:$A$54))*'sch r'!D34),0),0))</f>
        <v>0</v>
      </c>
      <c r="G34" s="114"/>
      <c r="H34" s="117">
        <f>IF(Q34=32,0,IFERROR(ROUND((INDEX('sch s'!$E$10:$E$54,MATCH('sch r'!Q34,'sch s'!$A$10:$A$54))*'sch r'!D34),0),0))</f>
        <v>0</v>
      </c>
      <c r="I34" s="114"/>
      <c r="J34" s="117">
        <f>IF(Q34=32,0,IFERROR(ROUND((INDEX('sch s'!$F$10:$F$54,MATCH('sch r'!Q34,'sch s'!$A$10:$A$54))*'sch r'!D34),0),0))</f>
        <v>0</v>
      </c>
      <c r="K34" s="114"/>
      <c r="L34" s="117">
        <f>IF(Q34=32,0,IFERROR(ROUND((INDEX('sch s'!$G$10:$G$54,MATCH('sch r'!Q34,'sch s'!$A$10:$A$54))*'sch r'!D34),0),0))</f>
        <v>0</v>
      </c>
      <c r="M34" s="114"/>
      <c r="N34" s="117">
        <f t="shared" si="1"/>
        <v>0</v>
      </c>
      <c r="O34" s="3"/>
      <c r="P34" s="8" t="s">
        <v>306</v>
      </c>
      <c r="Q34" s="236"/>
    </row>
    <row r="35" spans="1:17" ht="18" customHeight="1" x14ac:dyDescent="0.2">
      <c r="A35" s="12">
        <v>23</v>
      </c>
      <c r="B35" s="134" t="s">
        <v>117</v>
      </c>
      <c r="C35" s="3"/>
      <c r="D35" s="117">
        <f>'sch f'!G34</f>
        <v>0</v>
      </c>
      <c r="E35" s="114"/>
      <c r="F35" s="117">
        <f>IF(Q35=32,0,IFERROR(ROUND((INDEX('sch s'!$D$10:$D$54,MATCH('sch r'!Q35,'sch s'!$A$10:$A$54))*'sch r'!D35),0),0))</f>
        <v>0</v>
      </c>
      <c r="G35" s="114"/>
      <c r="H35" s="117">
        <f>IF(Q35=32,0,IFERROR(ROUND((INDEX('sch s'!$E$10:$E$54,MATCH('sch r'!Q35,'sch s'!$A$10:$A$54))*'sch r'!D35),0),0))</f>
        <v>0</v>
      </c>
      <c r="I35" s="114"/>
      <c r="J35" s="117">
        <f>IF(Q35=32,0,IFERROR(ROUND((INDEX('sch s'!$F$10:$F$54,MATCH('sch r'!Q35,'sch s'!$A$10:$A$54))*'sch r'!D35),0),0))</f>
        <v>0</v>
      </c>
      <c r="K35" s="114"/>
      <c r="L35" s="117">
        <f>IF(Q35=32,0,IFERROR(ROUND((INDEX('sch s'!$G$10:$G$54,MATCH('sch r'!Q35,'sch s'!$A$10:$A$54))*'sch r'!D35),0),0))</f>
        <v>0</v>
      </c>
      <c r="M35" s="114"/>
      <c r="N35" s="117">
        <f t="shared" si="1"/>
        <v>0</v>
      </c>
      <c r="O35" s="3"/>
      <c r="P35" s="8" t="s">
        <v>306</v>
      </c>
      <c r="Q35" s="236"/>
    </row>
    <row r="36" spans="1:17" ht="18" customHeight="1" x14ac:dyDescent="0.2">
      <c r="A36" s="12">
        <v>24</v>
      </c>
      <c r="B36" s="136" t="s">
        <v>629</v>
      </c>
      <c r="C36" s="3"/>
      <c r="D36" s="117">
        <f>'sch f'!G35</f>
        <v>0</v>
      </c>
      <c r="E36" s="114"/>
      <c r="F36" s="117">
        <f>IF(Q36=32,0,IFERROR(ROUND((INDEX('sch s'!$D$10:$D$54,MATCH('sch r'!Q36,'sch s'!$A$10:$A$54))*'sch r'!D36),0),0))</f>
        <v>0</v>
      </c>
      <c r="G36" s="114"/>
      <c r="H36" s="117">
        <f>IF(Q36=32,0,IFERROR(ROUND((INDEX('sch s'!$E$10:$E$54,MATCH('sch r'!Q36,'sch s'!$A$10:$A$54))*'sch r'!D36),0),0))</f>
        <v>0</v>
      </c>
      <c r="I36" s="114"/>
      <c r="J36" s="117">
        <f>IF(Q36=32,0,IFERROR(ROUND((INDEX('sch s'!$F$10:$F$54,MATCH('sch r'!Q36,'sch s'!$A$10:$A$54))*'sch r'!D36),0),0))</f>
        <v>0</v>
      </c>
      <c r="K36" s="114"/>
      <c r="L36" s="117">
        <f>IF(Q36=32,0,IFERROR(ROUND((INDEX('sch s'!$G$10:$G$54,MATCH('sch r'!Q36,'sch s'!$A$10:$A$54))*'sch r'!D36),0),0))</f>
        <v>0</v>
      </c>
      <c r="M36" s="114"/>
      <c r="N36" s="117">
        <f t="shared" si="1"/>
        <v>0</v>
      </c>
      <c r="O36" s="3"/>
      <c r="P36" s="8" t="s">
        <v>306</v>
      </c>
      <c r="Q36" s="236"/>
    </row>
    <row r="37" spans="1:17" ht="18" customHeight="1" x14ac:dyDescent="0.2">
      <c r="A37" s="12">
        <v>25</v>
      </c>
      <c r="B37" s="134" t="s">
        <v>118</v>
      </c>
      <c r="C37" s="3"/>
      <c r="D37" s="117">
        <f>'sch f'!G36</f>
        <v>0</v>
      </c>
      <c r="E37" s="114"/>
      <c r="F37" s="117">
        <f>IF(Q37=32,0,IFERROR(ROUND((INDEX('sch s'!$D$10:$D$54,MATCH('sch r'!Q37,'sch s'!$A$10:$A$54))*'sch r'!D37),0),0))</f>
        <v>0</v>
      </c>
      <c r="G37" s="114"/>
      <c r="H37" s="117">
        <f>IF(Q37=32,0,IFERROR(ROUND((INDEX('sch s'!$E$10:$E$54,MATCH('sch r'!Q37,'sch s'!$A$10:$A$54))*'sch r'!D37),0),0))</f>
        <v>0</v>
      </c>
      <c r="I37" s="114"/>
      <c r="J37" s="117">
        <f>IF(Q37=32,0,IFERROR(ROUND((INDEX('sch s'!$F$10:$F$54,MATCH('sch r'!Q37,'sch s'!$A$10:$A$54))*'sch r'!D37),0),0))</f>
        <v>0</v>
      </c>
      <c r="K37" s="114"/>
      <c r="L37" s="117">
        <f>IF(Q37=32,0,IFERROR(ROUND((INDEX('sch s'!$G$10:$G$54,MATCH('sch r'!Q37,'sch s'!$A$10:$A$54))*'sch r'!D37),0),0))</f>
        <v>0</v>
      </c>
      <c r="M37" s="114"/>
      <c r="N37" s="117">
        <f t="shared" si="1"/>
        <v>0</v>
      </c>
      <c r="O37" s="3"/>
      <c r="P37" s="8" t="s">
        <v>306</v>
      </c>
      <c r="Q37" s="236"/>
    </row>
    <row r="38" spans="1:17" ht="18" customHeight="1" x14ac:dyDescent="0.2">
      <c r="A38" s="12">
        <v>26</v>
      </c>
      <c r="B38" s="134" t="s">
        <v>119</v>
      </c>
      <c r="C38" s="3"/>
      <c r="D38" s="117">
        <f>'sch f'!G37</f>
        <v>0</v>
      </c>
      <c r="E38" s="114"/>
      <c r="F38" s="117">
        <f>IF(Q38=32,0,IFERROR(ROUND((INDEX('sch s'!$D$10:$D$54,MATCH('sch r'!Q38,'sch s'!$A$10:$A$54))*'sch r'!D38),0),0))</f>
        <v>0</v>
      </c>
      <c r="G38" s="114"/>
      <c r="H38" s="117">
        <f>IF(Q38=32,0,IFERROR(ROUND((INDEX('sch s'!$E$10:$E$54,MATCH('sch r'!Q38,'sch s'!$A$10:$A$54))*'sch r'!D38),0),0))</f>
        <v>0</v>
      </c>
      <c r="I38" s="114"/>
      <c r="J38" s="117">
        <f>IF(Q38=32,0,IFERROR(ROUND((INDEX('sch s'!$F$10:$F$54,MATCH('sch r'!Q38,'sch s'!$A$10:$A$54))*'sch r'!D38),0),0))</f>
        <v>0</v>
      </c>
      <c r="K38" s="114"/>
      <c r="L38" s="117">
        <f>IF(Q38=32,0,IFERROR(ROUND((INDEX('sch s'!$G$10:$G$54,MATCH('sch r'!Q38,'sch s'!$A$10:$A$54))*'sch r'!D38),0),0))</f>
        <v>0</v>
      </c>
      <c r="M38" s="114"/>
      <c r="N38" s="117">
        <f t="shared" si="1"/>
        <v>0</v>
      </c>
      <c r="O38" s="3"/>
      <c r="P38" s="8" t="s">
        <v>306</v>
      </c>
      <c r="Q38" s="236"/>
    </row>
    <row r="39" spans="1:17" ht="18" customHeight="1" x14ac:dyDescent="0.2">
      <c r="A39" s="12">
        <v>27</v>
      </c>
      <c r="B39" s="134" t="s">
        <v>120</v>
      </c>
      <c r="C39" s="3"/>
      <c r="D39" s="117">
        <f>'sch f'!G38</f>
        <v>0</v>
      </c>
      <c r="E39" s="114"/>
      <c r="F39" s="117">
        <f>IF(Q39=32,0,IFERROR(ROUND((INDEX('sch s'!$D$10:$D$54,MATCH('sch r'!Q39,'sch s'!$A$10:$A$54))*'sch r'!D39),0),0))</f>
        <v>0</v>
      </c>
      <c r="G39" s="114"/>
      <c r="H39" s="117">
        <f>IF(Q39=32,0,IFERROR(ROUND((INDEX('sch s'!$E$10:$E$54,MATCH('sch r'!Q39,'sch s'!$A$10:$A$54))*'sch r'!D39),0),0))</f>
        <v>0</v>
      </c>
      <c r="I39" s="114"/>
      <c r="J39" s="117">
        <f>IF(Q39=32,0,IFERROR(ROUND((INDEX('sch s'!$F$10:$F$54,MATCH('sch r'!Q39,'sch s'!$A$10:$A$54))*'sch r'!D39),0),0))</f>
        <v>0</v>
      </c>
      <c r="K39" s="114"/>
      <c r="L39" s="117">
        <f>IF(Q39=32,0,IFERROR(ROUND((INDEX('sch s'!$G$10:$G$54,MATCH('sch r'!Q39,'sch s'!$A$10:$A$54))*'sch r'!D39),0),0))</f>
        <v>0</v>
      </c>
      <c r="M39" s="114"/>
      <c r="N39" s="117">
        <f t="shared" si="1"/>
        <v>0</v>
      </c>
      <c r="O39" s="3"/>
      <c r="P39" s="8" t="s">
        <v>306</v>
      </c>
      <c r="Q39" s="236"/>
    </row>
    <row r="40" spans="1:17" ht="18" customHeight="1" x14ac:dyDescent="0.2">
      <c r="A40" s="12">
        <v>28</v>
      </c>
      <c r="B40" s="134" t="s">
        <v>172</v>
      </c>
      <c r="C40" s="3"/>
      <c r="D40" s="117">
        <f>'sch f'!G39</f>
        <v>0</v>
      </c>
      <c r="E40" s="114"/>
      <c r="F40" s="117">
        <f>IF(Q40=32,0,IFERROR(ROUND((INDEX('sch s'!$D$10:$D$54,MATCH('sch r'!Q40,'sch s'!$A$10:$A$54))*'sch r'!D40),0),0))</f>
        <v>0</v>
      </c>
      <c r="G40" s="114"/>
      <c r="H40" s="117">
        <f>IF(Q40=32,0,IFERROR(ROUND((INDEX('sch s'!$E$10:$E$54,MATCH('sch r'!Q40,'sch s'!$A$10:$A$54))*'sch r'!D40),0),0))</f>
        <v>0</v>
      </c>
      <c r="I40" s="114"/>
      <c r="J40" s="117">
        <f>IF(Q40=32,0,IFERROR(ROUND((INDEX('sch s'!$F$10:$F$54,MATCH('sch r'!Q40,'sch s'!$A$10:$A$54))*'sch r'!D40),0),0))</f>
        <v>0</v>
      </c>
      <c r="K40" s="114"/>
      <c r="L40" s="117">
        <f>IF(Q40=32,0,IFERROR(ROUND((INDEX('sch s'!$G$10:$G$54,MATCH('sch r'!Q40,'sch s'!$A$10:$A$54))*'sch r'!D40),0),0))</f>
        <v>0</v>
      </c>
      <c r="M40" s="114"/>
      <c r="N40" s="117">
        <f t="shared" si="1"/>
        <v>0</v>
      </c>
      <c r="O40" s="3"/>
      <c r="P40" s="8" t="s">
        <v>306</v>
      </c>
      <c r="Q40" s="236"/>
    </row>
    <row r="41" spans="1:17" ht="18" customHeight="1" x14ac:dyDescent="0.2">
      <c r="A41" s="12">
        <v>29</v>
      </c>
      <c r="B41" s="134" t="s">
        <v>122</v>
      </c>
      <c r="C41" s="3"/>
      <c r="D41" s="117">
        <f>'sch f'!G40</f>
        <v>0</v>
      </c>
      <c r="E41" s="114"/>
      <c r="F41" s="117">
        <f>IF(Q41=32,0,IFERROR(ROUND((INDEX('sch s'!$D$10:$D$54,MATCH('sch r'!Q41,'sch s'!$A$10:$A$54))*'sch r'!D41),0),0))</f>
        <v>0</v>
      </c>
      <c r="G41" s="114"/>
      <c r="H41" s="117">
        <f>IF(Q41=32,0,IFERROR(ROUND((INDEX('sch s'!$E$10:$E$54,MATCH('sch r'!Q41,'sch s'!$A$10:$A$54))*'sch r'!D41),0),0))</f>
        <v>0</v>
      </c>
      <c r="I41" s="114"/>
      <c r="J41" s="117">
        <f>IF(Q41=32,0,IFERROR(ROUND((INDEX('sch s'!$F$10:$F$54,MATCH('sch r'!Q41,'sch s'!$A$10:$A$54))*'sch r'!D41),0),0))</f>
        <v>0</v>
      </c>
      <c r="K41" s="114"/>
      <c r="L41" s="117">
        <f>IF(Q41=32,0,IFERROR(ROUND((INDEX('sch s'!$G$10:$G$54,MATCH('sch r'!Q41,'sch s'!$A$10:$A$54))*'sch r'!D41),0),0))</f>
        <v>0</v>
      </c>
      <c r="M41" s="114"/>
      <c r="N41" s="117">
        <f t="shared" si="1"/>
        <v>0</v>
      </c>
      <c r="O41" s="3"/>
      <c r="P41" s="8" t="s">
        <v>306</v>
      </c>
      <c r="Q41" s="236"/>
    </row>
    <row r="42" spans="1:17" ht="18" customHeight="1" x14ac:dyDescent="0.2">
      <c r="A42" s="12">
        <v>30</v>
      </c>
      <c r="B42" s="134" t="s">
        <v>123</v>
      </c>
      <c r="C42" s="3"/>
      <c r="D42" s="117">
        <f>'sch f'!G41</f>
        <v>0</v>
      </c>
      <c r="E42" s="114"/>
      <c r="F42" s="117">
        <f>IF(Q42=32,0,IFERROR(ROUND((INDEX('sch s'!$D$10:$D$54,MATCH('sch r'!Q42,'sch s'!$A$10:$A$54))*'sch r'!D42),0),0))</f>
        <v>0</v>
      </c>
      <c r="G42" s="114"/>
      <c r="H42" s="117">
        <f>IF(Q42=32,0,IFERROR(ROUND((INDEX('sch s'!$E$10:$E$54,MATCH('sch r'!Q42,'sch s'!$A$10:$A$54))*'sch r'!D42),0),0))</f>
        <v>0</v>
      </c>
      <c r="I42" s="114"/>
      <c r="J42" s="117">
        <f>IF(Q42=32,0,IFERROR(ROUND((INDEX('sch s'!$F$10:$F$54,MATCH('sch r'!Q42,'sch s'!$A$10:$A$54))*'sch r'!D42),0),0))</f>
        <v>0</v>
      </c>
      <c r="K42" s="114"/>
      <c r="L42" s="117">
        <f>IF(Q42=32,0,IFERROR(ROUND((INDEX('sch s'!$G$10:$G$54,MATCH('sch r'!Q42,'sch s'!$A$10:$A$54))*'sch r'!D42),0),0))</f>
        <v>0</v>
      </c>
      <c r="M42" s="114"/>
      <c r="N42" s="117">
        <f t="shared" si="1"/>
        <v>0</v>
      </c>
      <c r="O42" s="3"/>
      <c r="P42" s="8" t="s">
        <v>306</v>
      </c>
      <c r="Q42" s="236"/>
    </row>
    <row r="43" spans="1:17" ht="18" customHeight="1" x14ac:dyDescent="0.2">
      <c r="A43" s="12">
        <v>31</v>
      </c>
      <c r="B43" s="134" t="s">
        <v>429</v>
      </c>
      <c r="C43" s="3"/>
      <c r="D43" s="117">
        <f>'sch f'!G42</f>
        <v>0</v>
      </c>
      <c r="E43" s="114"/>
      <c r="F43" s="116">
        <v>0</v>
      </c>
      <c r="G43" s="114"/>
      <c r="H43" s="116">
        <v>0</v>
      </c>
      <c r="I43" s="114"/>
      <c r="J43" s="116">
        <v>0</v>
      </c>
      <c r="K43" s="114"/>
      <c r="L43" s="116">
        <v>0</v>
      </c>
      <c r="M43" s="114"/>
      <c r="N43" s="117">
        <f>ROUND(D43-F43-H43-J43-L43,0)</f>
        <v>0</v>
      </c>
      <c r="O43" s="3"/>
      <c r="P43" s="8" t="s">
        <v>306</v>
      </c>
      <c r="Q43" s="119">
        <v>32</v>
      </c>
    </row>
    <row r="44" spans="1:17" ht="18" customHeight="1" x14ac:dyDescent="0.2">
      <c r="A44" s="12">
        <v>32</v>
      </c>
      <c r="B44" s="134" t="s">
        <v>630</v>
      </c>
      <c r="C44" s="3"/>
      <c r="D44" s="117">
        <f>'sch f'!G43</f>
        <v>0</v>
      </c>
      <c r="E44" s="114"/>
      <c r="F44" s="117">
        <f>IF(Q44=32,0,IFERROR(ROUND((INDEX('sch s'!$D$10:$D$54,MATCH('sch r'!Q44,'sch s'!$A$10:$A$54))*'sch r'!D44),0),0))</f>
        <v>0</v>
      </c>
      <c r="G44" s="114"/>
      <c r="H44" s="117">
        <f>IF(Q44=32,0,IFERROR(ROUND((INDEX('sch s'!$E$10:$E$54,MATCH('sch r'!Q44,'sch s'!$A$10:$A$54))*'sch r'!D44),0),0))</f>
        <v>0</v>
      </c>
      <c r="I44" s="114"/>
      <c r="J44" s="117">
        <f>IF(Q44=32,0,IFERROR(ROUND((INDEX('sch s'!$F$10:$F$54,MATCH('sch r'!Q44,'sch s'!$A$10:$A$54))*'sch r'!D44),0),0))</f>
        <v>0</v>
      </c>
      <c r="K44" s="114"/>
      <c r="L44" s="117">
        <f>IF(Q44=32,0,IFERROR(ROUND((INDEX('sch s'!$G$10:$G$54,MATCH('sch r'!Q44,'sch s'!$A$10:$A$54))*'sch r'!D44),0),0))</f>
        <v>0</v>
      </c>
      <c r="M44" s="114"/>
      <c r="N44" s="117">
        <f t="shared" si="1"/>
        <v>0</v>
      </c>
      <c r="O44" s="3"/>
      <c r="P44" s="8" t="s">
        <v>306</v>
      </c>
      <c r="Q44" s="236"/>
    </row>
    <row r="45" spans="1:17" ht="18" customHeight="1" x14ac:dyDescent="0.2">
      <c r="A45" s="12">
        <v>33</v>
      </c>
      <c r="B45" s="134" t="s">
        <v>784</v>
      </c>
      <c r="C45" s="3"/>
      <c r="D45" s="117">
        <f>'sch f'!G44</f>
        <v>0</v>
      </c>
      <c r="E45" s="114"/>
      <c r="F45" s="117">
        <f>IF(Q45=32,0,IFERROR(ROUND((INDEX('sch s'!$D$10:$D$54,MATCH('sch r'!Q45,'sch s'!$A$10:$A$54))*'sch r'!D45),0),0))</f>
        <v>0</v>
      </c>
      <c r="G45" s="114"/>
      <c r="H45" s="117">
        <f>IF(Q45=32,0,IFERROR(ROUND((INDEX('sch s'!$E$10:$E$54,MATCH('sch r'!Q45,'sch s'!$A$10:$A$54))*'sch r'!D45),0),0))</f>
        <v>0</v>
      </c>
      <c r="I45" s="114"/>
      <c r="J45" s="117">
        <f>IF(Q45=32,0,IFERROR(ROUND((INDEX('sch s'!$F$10:$F$54,MATCH('sch r'!Q45,'sch s'!$A$10:$A$54))*'sch r'!D45),0),0))</f>
        <v>0</v>
      </c>
      <c r="K45" s="114"/>
      <c r="L45" s="117">
        <f>IF(Q45=32,0,IFERROR(ROUND((INDEX('sch s'!$G$10:$G$54,MATCH('sch r'!Q45,'sch s'!$A$10:$A$54))*'sch r'!D45),0),0))</f>
        <v>0</v>
      </c>
      <c r="M45" s="114"/>
      <c r="N45" s="117">
        <f t="shared" si="1"/>
        <v>0</v>
      </c>
      <c r="O45" s="3"/>
      <c r="P45" s="8" t="s">
        <v>306</v>
      </c>
      <c r="Q45" s="236"/>
    </row>
    <row r="46" spans="1:17" ht="18" customHeight="1" x14ac:dyDescent="0.2">
      <c r="A46" s="12">
        <v>34</v>
      </c>
      <c r="B46" s="134" t="str">
        <f>'sch f'!C45</f>
        <v>Other:</v>
      </c>
      <c r="C46" s="3"/>
      <c r="D46" s="117">
        <f>'sch f'!G45</f>
        <v>0</v>
      </c>
      <c r="E46" s="114"/>
      <c r="F46" s="117">
        <f>IF(Q46=32,0,IFERROR(ROUND((INDEX('sch s'!$D$10:$D$54,MATCH('sch r'!Q46,'sch s'!$A$10:$A$54))*'sch r'!D46),0),0))</f>
        <v>0</v>
      </c>
      <c r="G46" s="114"/>
      <c r="H46" s="117">
        <f>IF(Q46=32,0,IFERROR(ROUND((INDEX('sch s'!$E$10:$E$54,MATCH('sch r'!Q46,'sch s'!$A$10:$A$54))*'sch r'!D46),0),0))</f>
        <v>0</v>
      </c>
      <c r="I46" s="114"/>
      <c r="J46" s="117">
        <f>IF(Q46=32,0,IFERROR(ROUND((INDEX('sch s'!$F$10:$F$54,MATCH('sch r'!Q46,'sch s'!$A$10:$A$54))*'sch r'!D46),0),0))</f>
        <v>0</v>
      </c>
      <c r="K46" s="114"/>
      <c r="L46" s="117">
        <f>IF(Q46=32,0,IFERROR(ROUND((INDEX('sch s'!$G$10:$G$54,MATCH('sch r'!Q46,'sch s'!$A$10:$A$54))*'sch r'!D46),0),0))</f>
        <v>0</v>
      </c>
      <c r="M46" s="114"/>
      <c r="N46" s="117">
        <f t="shared" si="1"/>
        <v>0</v>
      </c>
      <c r="O46" s="3"/>
      <c r="P46" s="8" t="s">
        <v>306</v>
      </c>
      <c r="Q46" s="236"/>
    </row>
    <row r="47" spans="1:17" ht="18" customHeight="1" x14ac:dyDescent="0.25">
      <c r="A47" s="12">
        <v>35</v>
      </c>
      <c r="B47" s="104" t="s">
        <v>524</v>
      </c>
      <c r="C47" s="3"/>
      <c r="D47" s="117">
        <f>SUM(D26:D46)</f>
        <v>0</v>
      </c>
      <c r="E47" s="114"/>
      <c r="F47" s="117">
        <f>SUM(F26:F46)</f>
        <v>0</v>
      </c>
      <c r="G47" s="114"/>
      <c r="H47" s="117">
        <f>SUM(H26:H46)</f>
        <v>0</v>
      </c>
      <c r="I47" s="114"/>
      <c r="J47" s="117">
        <f>SUM(J26:J46)</f>
        <v>0</v>
      </c>
      <c r="K47" s="114"/>
      <c r="L47" s="117">
        <f>SUM(L26:L46)</f>
        <v>0</v>
      </c>
      <c r="M47" s="114"/>
      <c r="N47" s="117">
        <f>SUM(N26:N46)</f>
        <v>0</v>
      </c>
      <c r="O47" s="3"/>
      <c r="P47" s="99"/>
      <c r="Q47" s="3"/>
    </row>
    <row r="48" spans="1:17" x14ac:dyDescent="0.2">
      <c r="A48" s="3"/>
      <c r="C48" s="3"/>
      <c r="D48" s="99"/>
      <c r="E48" s="99"/>
      <c r="F48" s="3"/>
      <c r="G48" s="3"/>
      <c r="H48" s="99"/>
      <c r="I48" s="99"/>
      <c r="J48" s="99"/>
      <c r="K48" s="99"/>
      <c r="L48" s="99"/>
      <c r="M48" s="99"/>
      <c r="N48" s="99"/>
      <c r="O48" s="3"/>
      <c r="P48" s="99"/>
      <c r="Q48" s="3"/>
    </row>
    <row r="49" spans="1:17" ht="15.75" x14ac:dyDescent="0.25">
      <c r="A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3" t="str">
        <f>IF(GeneralInfo!$B$14="","",GeneralInfo!$B$14)</f>
        <v/>
      </c>
    </row>
    <row r="50" spans="1:17" ht="15.75" x14ac:dyDescent="0.25">
      <c r="A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3" t="s">
        <v>274</v>
      </c>
    </row>
    <row r="51" spans="1:17" ht="15.75" x14ac:dyDescent="0.25">
      <c r="A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3" t="s">
        <v>222</v>
      </c>
    </row>
    <row r="52" spans="1:17" ht="15.75" customHeight="1" x14ac:dyDescent="0.25">
      <c r="A52" s="390">
        <f>A4</f>
        <v>0</v>
      </c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0"/>
    </row>
    <row r="53" spans="1:17" ht="15.75" x14ac:dyDescent="0.25">
      <c r="A53" s="395" t="s">
        <v>273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</row>
    <row r="54" spans="1:17" ht="15.75" x14ac:dyDescent="0.25">
      <c r="A54" s="390" t="str">
        <f>A6</f>
        <v>FOR THE PERIOD 01/00/1900 TO 01/00/1900</v>
      </c>
      <c r="B54" s="390"/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</row>
    <row r="55" spans="1:17" ht="15.75" x14ac:dyDescent="0.25">
      <c r="A55" s="13"/>
      <c r="B55" s="1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3"/>
    </row>
    <row r="56" spans="1:17" ht="24.75" customHeight="1" x14ac:dyDescent="0.25">
      <c r="A56" s="3"/>
      <c r="B56" s="15"/>
      <c r="C56" s="3"/>
      <c r="D56" s="213" t="s">
        <v>642</v>
      </c>
      <c r="E56" s="4"/>
      <c r="F56" s="213" t="s">
        <v>643</v>
      </c>
      <c r="G56" s="4"/>
      <c r="H56" s="213" t="s">
        <v>644</v>
      </c>
      <c r="I56" s="4"/>
      <c r="J56" s="213">
        <v>4</v>
      </c>
      <c r="K56" s="4"/>
      <c r="L56" s="213" t="s">
        <v>608</v>
      </c>
      <c r="M56" s="4"/>
      <c r="N56" s="213" t="s">
        <v>609</v>
      </c>
      <c r="O56" s="3"/>
      <c r="P56" s="400" t="s">
        <v>610</v>
      </c>
      <c r="Q56" s="402"/>
    </row>
    <row r="57" spans="1:17" ht="15.75" x14ac:dyDescent="0.25">
      <c r="A57" s="3"/>
      <c r="C57" s="3"/>
      <c r="D57" s="14" t="s">
        <v>216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3"/>
      <c r="P57" s="3"/>
      <c r="Q57" s="3"/>
    </row>
    <row r="58" spans="1:17" ht="15.75" x14ac:dyDescent="0.25">
      <c r="A58" s="3"/>
      <c r="C58" s="3"/>
      <c r="D58" s="14" t="s">
        <v>219</v>
      </c>
      <c r="E58" s="14"/>
      <c r="F58" s="14" t="s">
        <v>194</v>
      </c>
      <c r="G58" s="14"/>
      <c r="H58" s="14" t="str">
        <f>H10</f>
        <v>RCF</v>
      </c>
      <c r="I58" s="14"/>
      <c r="J58" s="14" t="str">
        <f>J10</f>
        <v>NF-CBS</v>
      </c>
      <c r="K58" s="14"/>
      <c r="L58" s="14" t="str">
        <f>L10</f>
        <v>RCF-CBS</v>
      </c>
      <c r="M58" s="14"/>
      <c r="N58" s="104" t="s">
        <v>275</v>
      </c>
      <c r="O58" s="13"/>
      <c r="P58" s="3"/>
      <c r="Q58" s="22" t="s">
        <v>308</v>
      </c>
    </row>
    <row r="59" spans="1:17" ht="16.5" thickBot="1" x14ac:dyDescent="0.3">
      <c r="A59" s="3"/>
      <c r="B59" s="133" t="s">
        <v>75</v>
      </c>
      <c r="C59" s="3"/>
      <c r="D59" s="17" t="s">
        <v>98</v>
      </c>
      <c r="E59" s="14"/>
      <c r="F59" s="17"/>
      <c r="G59" s="14"/>
      <c r="H59" s="17"/>
      <c r="I59" s="14"/>
      <c r="J59" s="17"/>
      <c r="K59" s="14"/>
      <c r="L59" s="286"/>
      <c r="M59" s="14"/>
      <c r="N59" s="17"/>
      <c r="O59" s="13"/>
      <c r="P59" s="131" t="s">
        <v>432</v>
      </c>
      <c r="Q59" s="131" t="s">
        <v>396</v>
      </c>
    </row>
    <row r="60" spans="1:17" ht="18" customHeight="1" x14ac:dyDescent="0.2">
      <c r="A60" s="3"/>
      <c r="B60" s="135" t="s">
        <v>329</v>
      </c>
      <c r="C60" s="3"/>
      <c r="D60" s="99"/>
      <c r="E60" s="99"/>
      <c r="F60" s="3"/>
      <c r="G60" s="3"/>
      <c r="H60" s="99"/>
      <c r="I60" s="99"/>
      <c r="J60" s="99"/>
      <c r="K60" s="99"/>
      <c r="L60" s="99"/>
      <c r="M60" s="99"/>
      <c r="N60" s="3"/>
      <c r="O60" s="3"/>
      <c r="P60" s="99"/>
      <c r="Q60" s="3"/>
    </row>
    <row r="61" spans="1:17" ht="18" customHeight="1" x14ac:dyDescent="0.2">
      <c r="A61" s="12">
        <v>36</v>
      </c>
      <c r="B61" s="134" t="s">
        <v>104</v>
      </c>
      <c r="C61" s="3"/>
      <c r="D61" s="117">
        <f>'sch f'!G59</f>
        <v>0</v>
      </c>
      <c r="E61" s="114"/>
      <c r="F61" s="117">
        <f>'sch t'!E11</f>
        <v>0</v>
      </c>
      <c r="G61" s="114"/>
      <c r="H61" s="117">
        <f>'sch t'!E19</f>
        <v>0</v>
      </c>
      <c r="I61" s="114"/>
      <c r="J61" s="117">
        <f>'sch t'!E27</f>
        <v>0</v>
      </c>
      <c r="K61" s="114"/>
      <c r="L61" s="117">
        <f>'sch t'!E35</f>
        <v>0</v>
      </c>
      <c r="M61" s="114"/>
      <c r="N61" s="117">
        <f>'sch t'!E43</f>
        <v>0</v>
      </c>
      <c r="O61" s="3"/>
      <c r="P61" s="8" t="s">
        <v>56</v>
      </c>
      <c r="Q61" s="3"/>
    </row>
    <row r="62" spans="1:17" ht="18" customHeight="1" x14ac:dyDescent="0.2">
      <c r="A62" s="12">
        <v>37</v>
      </c>
      <c r="B62" s="134" t="s">
        <v>105</v>
      </c>
      <c r="C62" s="3"/>
      <c r="D62" s="117">
        <f>'sch f'!G60</f>
        <v>0</v>
      </c>
      <c r="E62" s="114"/>
      <c r="F62" s="117">
        <f>'sch t'!H11</f>
        <v>0</v>
      </c>
      <c r="G62" s="114"/>
      <c r="H62" s="117">
        <f>'sch t'!H19</f>
        <v>0</v>
      </c>
      <c r="I62" s="114"/>
      <c r="J62" s="117">
        <f>'sch t'!H27</f>
        <v>0</v>
      </c>
      <c r="K62" s="114"/>
      <c r="L62" s="117">
        <f>'sch t'!H35</f>
        <v>0</v>
      </c>
      <c r="M62" s="114"/>
      <c r="N62" s="117">
        <f>'sch t'!H43</f>
        <v>0</v>
      </c>
      <c r="O62" s="3"/>
      <c r="P62" s="83" t="s">
        <v>56</v>
      </c>
      <c r="Q62" s="3"/>
    </row>
    <row r="63" spans="1:17" ht="18" customHeight="1" x14ac:dyDescent="0.2">
      <c r="A63" s="12">
        <v>38</v>
      </c>
      <c r="B63" s="134" t="s">
        <v>288</v>
      </c>
      <c r="C63" s="3"/>
      <c r="D63" s="117">
        <f>'sch f'!G61</f>
        <v>0</v>
      </c>
      <c r="E63" s="114"/>
      <c r="F63" s="117">
        <f>IF(Q63=32,0,IFERROR(ROUND((INDEX('sch s'!$D$10:$D$54,MATCH('sch r'!Q63,'sch s'!$A$10:$A$54))*'sch r'!D63),0),0))</f>
        <v>0</v>
      </c>
      <c r="G63" s="114"/>
      <c r="H63" s="117">
        <f>IF(Q63=32,0,IFERROR(ROUND((INDEX('sch s'!$E$10:$E$54,MATCH('sch r'!Q63,'sch s'!$A$10:$A$54))*'sch r'!D63),0),0))</f>
        <v>0</v>
      </c>
      <c r="I63" s="114"/>
      <c r="J63" s="117">
        <f>IF(Q63=32,0,IFERROR(ROUND((INDEX('sch s'!$F$10:$F$54,MATCH('sch r'!Q63,'sch s'!$A$10:$A$54))*'sch r'!D63),0),0))</f>
        <v>0</v>
      </c>
      <c r="K63" s="114"/>
      <c r="L63" s="117">
        <f>IF(Q63=32,0,IFERROR(ROUND((INDEX('sch s'!$G$10:$G$54,MATCH('sch r'!Q63,'sch s'!$A$10:$A$54))*'sch r'!D63),0),0))</f>
        <v>0</v>
      </c>
      <c r="M63" s="114"/>
      <c r="N63" s="117">
        <f t="shared" ref="N63:N75" si="2">ROUND(D63-F63-H63-J63-L63,0)</f>
        <v>0</v>
      </c>
      <c r="O63" s="3"/>
      <c r="P63" s="8" t="s">
        <v>306</v>
      </c>
      <c r="Q63" s="236"/>
    </row>
    <row r="64" spans="1:17" ht="18" customHeight="1" x14ac:dyDescent="0.2">
      <c r="A64" s="12">
        <v>39</v>
      </c>
      <c r="B64" s="134" t="s">
        <v>124</v>
      </c>
      <c r="C64" s="3"/>
      <c r="D64" s="117">
        <f>'sch f'!G62</f>
        <v>0</v>
      </c>
      <c r="E64" s="114"/>
      <c r="F64" s="117">
        <f>IF(Q64=32,0,IFERROR(ROUND((INDEX('sch s'!$D$10:$D$54,MATCH('sch r'!Q64,'sch s'!$A$10:$A$54))*'sch r'!D64),0),0))</f>
        <v>0</v>
      </c>
      <c r="G64" s="114"/>
      <c r="H64" s="117">
        <f>IF(Q64=32,0,IFERROR(ROUND((INDEX('sch s'!$E$10:$E$54,MATCH('sch r'!Q64,'sch s'!$A$10:$A$54))*'sch r'!D64),0),0))</f>
        <v>0</v>
      </c>
      <c r="I64" s="114"/>
      <c r="J64" s="117">
        <f>IF(Q64=32,0,IFERROR(ROUND((INDEX('sch s'!$F$10:$F$54,MATCH('sch r'!Q64,'sch s'!$A$10:$A$54))*'sch r'!D64),0),0))</f>
        <v>0</v>
      </c>
      <c r="K64" s="114"/>
      <c r="L64" s="117">
        <f>IF(Q64=32,0,IFERROR(ROUND((INDEX('sch s'!$G$10:$G$54,MATCH('sch r'!Q64,'sch s'!$A$10:$A$54))*'sch r'!D64),0),0))</f>
        <v>0</v>
      </c>
      <c r="M64" s="114"/>
      <c r="N64" s="117">
        <f t="shared" si="2"/>
        <v>0</v>
      </c>
      <c r="O64" s="3"/>
      <c r="P64" s="8" t="s">
        <v>306</v>
      </c>
      <c r="Q64" s="236"/>
    </row>
    <row r="65" spans="1:17" ht="18" customHeight="1" x14ac:dyDescent="0.2">
      <c r="A65" s="12">
        <v>40</v>
      </c>
      <c r="B65" s="134" t="s">
        <v>125</v>
      </c>
      <c r="C65" s="3"/>
      <c r="D65" s="117">
        <f>'sch f'!G63</f>
        <v>0</v>
      </c>
      <c r="E65" s="114"/>
      <c r="F65" s="117">
        <f>IF(Q65=32,0,IFERROR(ROUND((INDEX('sch s'!$D$10:$D$54,MATCH('sch r'!Q65,'sch s'!$A$10:$A$54))*'sch r'!D65),0),0))</f>
        <v>0</v>
      </c>
      <c r="G65" s="114"/>
      <c r="H65" s="117">
        <f>IF(Q65=32,0,IFERROR(ROUND((INDEX('sch s'!$E$10:$E$54,MATCH('sch r'!Q65,'sch s'!$A$10:$A$54))*'sch r'!D65),0),0))</f>
        <v>0</v>
      </c>
      <c r="I65" s="114"/>
      <c r="J65" s="117">
        <f>IF(Q65=32,0,IFERROR(ROUND((INDEX('sch s'!$F$10:$F$54,MATCH('sch r'!Q65,'sch s'!$A$10:$A$54))*'sch r'!D65),0),0))</f>
        <v>0</v>
      </c>
      <c r="K65" s="114"/>
      <c r="L65" s="117">
        <f>IF(Q65=32,0,IFERROR(ROUND((INDEX('sch s'!$G$10:$G$54,MATCH('sch r'!Q65,'sch s'!$A$10:$A$54))*'sch r'!D65),0),0))</f>
        <v>0</v>
      </c>
      <c r="M65" s="114"/>
      <c r="N65" s="117">
        <f t="shared" si="2"/>
        <v>0</v>
      </c>
      <c r="O65" s="3"/>
      <c r="P65" s="8" t="s">
        <v>306</v>
      </c>
      <c r="Q65" s="236"/>
    </row>
    <row r="66" spans="1:17" ht="18" customHeight="1" x14ac:dyDescent="0.2">
      <c r="A66" s="12">
        <v>41</v>
      </c>
      <c r="B66" s="134" t="s">
        <v>137</v>
      </c>
      <c r="C66" s="3"/>
      <c r="D66" s="117">
        <f>'sch f'!G64</f>
        <v>0</v>
      </c>
      <c r="E66" s="114"/>
      <c r="F66" s="117">
        <f>IF(Q66=32,0,IFERROR(ROUND((INDEX('sch s'!$D$10:$D$54,MATCH('sch r'!Q66,'sch s'!$A$10:$A$54))*'sch r'!D66),0),0))</f>
        <v>0</v>
      </c>
      <c r="G66" s="114"/>
      <c r="H66" s="117">
        <f>IF(Q66=32,0,IFERROR(ROUND((INDEX('sch s'!$E$10:$E$54,MATCH('sch r'!Q66,'sch s'!$A$10:$A$54))*'sch r'!D66),0),0))</f>
        <v>0</v>
      </c>
      <c r="I66" s="114"/>
      <c r="J66" s="117">
        <f>IF(Q66=32,0,IFERROR(ROUND((INDEX('sch s'!$F$10:$F$54,MATCH('sch r'!Q66,'sch s'!$A$10:$A$54))*'sch r'!D66),0),0))</f>
        <v>0</v>
      </c>
      <c r="K66" s="114"/>
      <c r="L66" s="117">
        <f>IF(Q66=32,0,IFERROR(ROUND((INDEX('sch s'!$G$10:$G$54,MATCH('sch r'!Q66,'sch s'!$A$10:$A$54))*'sch r'!D66),0),0))</f>
        <v>0</v>
      </c>
      <c r="M66" s="114"/>
      <c r="N66" s="117">
        <f t="shared" si="2"/>
        <v>0</v>
      </c>
      <c r="O66" s="3"/>
      <c r="P66" s="8" t="s">
        <v>306</v>
      </c>
      <c r="Q66" s="236"/>
    </row>
    <row r="67" spans="1:17" ht="18" customHeight="1" x14ac:dyDescent="0.2">
      <c r="A67" s="12">
        <v>42</v>
      </c>
      <c r="B67" s="134" t="s">
        <v>289</v>
      </c>
      <c r="C67" s="3"/>
      <c r="D67" s="117">
        <f>'sch f'!G65</f>
        <v>0</v>
      </c>
      <c r="E67" s="114"/>
      <c r="F67" s="117">
        <f>IF(Q67=32,0,IFERROR(ROUND((INDEX('sch s'!$D$10:$D$54,MATCH('sch r'!Q67,'sch s'!$A$10:$A$54))*'sch r'!D67),0),0))</f>
        <v>0</v>
      </c>
      <c r="G67" s="114"/>
      <c r="H67" s="117">
        <f>IF(Q67=32,0,IFERROR(ROUND((INDEX('sch s'!$E$10:$E$54,MATCH('sch r'!Q67,'sch s'!$A$10:$A$54))*'sch r'!D67),0),0))</f>
        <v>0</v>
      </c>
      <c r="I67" s="114"/>
      <c r="J67" s="117">
        <f>IF(Q67=32,0,IFERROR(ROUND((INDEX('sch s'!$F$10:$F$54,MATCH('sch r'!Q67,'sch s'!$A$10:$A$54))*'sch r'!D67),0),0))</f>
        <v>0</v>
      </c>
      <c r="K67" s="114"/>
      <c r="L67" s="117">
        <f>IF(Q67=32,0,IFERROR(ROUND((INDEX('sch s'!$G$10:$G$54,MATCH('sch r'!Q67,'sch s'!$A$10:$A$54))*'sch r'!D67),0),0))</f>
        <v>0</v>
      </c>
      <c r="M67" s="114"/>
      <c r="N67" s="117">
        <f t="shared" si="2"/>
        <v>0</v>
      </c>
      <c r="O67" s="3"/>
      <c r="P67" s="8" t="s">
        <v>306</v>
      </c>
      <c r="Q67" s="236"/>
    </row>
    <row r="68" spans="1:17" ht="18" customHeight="1" x14ac:dyDescent="0.2">
      <c r="A68" s="12">
        <v>43</v>
      </c>
      <c r="B68" s="134" t="s">
        <v>108</v>
      </c>
      <c r="C68" s="3"/>
      <c r="D68" s="117">
        <f>'sch f'!G66</f>
        <v>0</v>
      </c>
      <c r="E68" s="114"/>
      <c r="F68" s="117">
        <f>IF(Q68=32,0,IFERROR(ROUND((INDEX('sch s'!$D$10:$D$54,MATCH('sch r'!Q68,'sch s'!$A$10:$A$54))*'sch r'!D68),0),0))</f>
        <v>0</v>
      </c>
      <c r="G68" s="114"/>
      <c r="H68" s="117">
        <f>IF(Q68=32,0,IFERROR(ROUND((INDEX('sch s'!$E$10:$E$54,MATCH('sch r'!Q68,'sch s'!$A$10:$A$54))*'sch r'!D68),0),0))</f>
        <v>0</v>
      </c>
      <c r="I68" s="114"/>
      <c r="J68" s="117">
        <f>IF(Q68=32,0,IFERROR(ROUND((INDEX('sch s'!$F$10:$F$54,MATCH('sch r'!Q68,'sch s'!$A$10:$A$54))*'sch r'!D68),0),0))</f>
        <v>0</v>
      </c>
      <c r="K68" s="114"/>
      <c r="L68" s="117">
        <f>IF(Q68=32,0,IFERROR(ROUND((INDEX('sch s'!$G$10:$G$54,MATCH('sch r'!Q68,'sch s'!$A$10:$A$54))*'sch r'!D68),0),0))</f>
        <v>0</v>
      </c>
      <c r="M68" s="114"/>
      <c r="N68" s="117">
        <f t="shared" si="2"/>
        <v>0</v>
      </c>
      <c r="O68" s="3"/>
      <c r="P68" s="8" t="s">
        <v>306</v>
      </c>
      <c r="Q68" s="236"/>
    </row>
    <row r="69" spans="1:17" ht="18" customHeight="1" x14ac:dyDescent="0.2">
      <c r="A69" s="12">
        <v>44</v>
      </c>
      <c r="B69" s="134" t="s">
        <v>109</v>
      </c>
      <c r="C69" s="3"/>
      <c r="D69" s="117">
        <f>'sch f'!G67</f>
        <v>0</v>
      </c>
      <c r="E69" s="114"/>
      <c r="F69" s="117">
        <f>IF(Q69=32,0,IFERROR(ROUND((INDEX('sch s'!$D$10:$D$54,MATCH('sch r'!Q69,'sch s'!$A$10:$A$54))*'sch r'!D69),0),0))</f>
        <v>0</v>
      </c>
      <c r="G69" s="114"/>
      <c r="H69" s="117">
        <f>IF(Q69=32,0,IFERROR(ROUND((INDEX('sch s'!$E$10:$E$54,MATCH('sch r'!Q69,'sch s'!$A$10:$A$54))*'sch r'!D69),0),0))</f>
        <v>0</v>
      </c>
      <c r="I69" s="114"/>
      <c r="J69" s="117">
        <f>IF(Q69=32,0,IFERROR(ROUND((INDEX('sch s'!$F$10:$F$54,MATCH('sch r'!Q69,'sch s'!$A$10:$A$54))*'sch r'!D69),0),0))</f>
        <v>0</v>
      </c>
      <c r="K69" s="114"/>
      <c r="L69" s="117">
        <f>IF(Q69=32,0,IFERROR(ROUND((INDEX('sch s'!$G$10:$G$54,MATCH('sch r'!Q69,'sch s'!$A$10:$A$54))*'sch r'!D69),0),0))</f>
        <v>0</v>
      </c>
      <c r="M69" s="114"/>
      <c r="N69" s="117">
        <f t="shared" si="2"/>
        <v>0</v>
      </c>
      <c r="O69" s="3"/>
      <c r="P69" s="8" t="s">
        <v>306</v>
      </c>
      <c r="Q69" s="236"/>
    </row>
    <row r="70" spans="1:17" ht="18" customHeight="1" x14ac:dyDescent="0.2">
      <c r="A70" s="12">
        <v>45</v>
      </c>
      <c r="B70" s="134" t="s">
        <v>324</v>
      </c>
      <c r="C70" s="3"/>
      <c r="D70" s="117">
        <f>'sch f'!G68</f>
        <v>0</v>
      </c>
      <c r="E70" s="114"/>
      <c r="F70" s="117">
        <f>IF(Q70=32,0,IFERROR(ROUND((INDEX('sch s'!$D$10:$D$54,MATCH('sch r'!Q70,'sch s'!$A$10:$A$54))*'sch r'!D70),0),0))</f>
        <v>0</v>
      </c>
      <c r="G70" s="114"/>
      <c r="H70" s="117">
        <f>IF(Q70=32,0,IFERROR(ROUND((INDEX('sch s'!$E$10:$E$54,MATCH('sch r'!Q70,'sch s'!$A$10:$A$54))*'sch r'!D70),0),0))</f>
        <v>0</v>
      </c>
      <c r="I70" s="114"/>
      <c r="J70" s="117">
        <f>IF(Q70=32,0,IFERROR(ROUND((INDEX('sch s'!$F$10:$F$54,MATCH('sch r'!Q70,'sch s'!$A$10:$A$54))*'sch r'!D70),0),0))</f>
        <v>0</v>
      </c>
      <c r="K70" s="114"/>
      <c r="L70" s="117">
        <f>IF(Q70=32,0,IFERROR(ROUND((INDEX('sch s'!$G$10:$G$54,MATCH('sch r'!Q70,'sch s'!$A$10:$A$54))*'sch r'!D70),0),0))</f>
        <v>0</v>
      </c>
      <c r="M70" s="114"/>
      <c r="N70" s="117">
        <f t="shared" si="2"/>
        <v>0</v>
      </c>
      <c r="O70" s="3"/>
      <c r="P70" s="8" t="s">
        <v>306</v>
      </c>
      <c r="Q70" s="236"/>
    </row>
    <row r="71" spans="1:17" ht="18" customHeight="1" x14ac:dyDescent="0.2">
      <c r="A71" s="12">
        <v>46</v>
      </c>
      <c r="B71" s="134" t="s">
        <v>126</v>
      </c>
      <c r="C71" s="3"/>
      <c r="D71" s="117">
        <f>'sch f'!G69</f>
        <v>0</v>
      </c>
      <c r="E71" s="114"/>
      <c r="F71" s="117">
        <f>IF(Q71=32,0,IFERROR(ROUND((INDEX('sch s'!$D$10:$D$54,MATCH('sch r'!Q71,'sch s'!$A$10:$A$54))*'sch r'!D71),0),0))</f>
        <v>0</v>
      </c>
      <c r="G71" s="114"/>
      <c r="H71" s="117">
        <f>IF(Q71=32,0,IFERROR(ROUND((INDEX('sch s'!$E$10:$E$54,MATCH('sch r'!Q71,'sch s'!$A$10:$A$54))*'sch r'!D71),0),0))</f>
        <v>0</v>
      </c>
      <c r="I71" s="114"/>
      <c r="J71" s="117">
        <f>IF(Q71=32,0,IFERROR(ROUND((INDEX('sch s'!$F$10:$F$54,MATCH('sch r'!Q71,'sch s'!$A$10:$A$54))*'sch r'!D71),0),0))</f>
        <v>0</v>
      </c>
      <c r="K71" s="114"/>
      <c r="L71" s="117">
        <f>IF(Q71=32,0,IFERROR(ROUND((INDEX('sch s'!$G$10:$G$54,MATCH('sch r'!Q71,'sch s'!$A$10:$A$54))*'sch r'!D71),0),0))</f>
        <v>0</v>
      </c>
      <c r="M71" s="114"/>
      <c r="N71" s="117">
        <f t="shared" si="2"/>
        <v>0</v>
      </c>
      <c r="O71" s="3"/>
      <c r="P71" s="8" t="s">
        <v>306</v>
      </c>
      <c r="Q71" s="236"/>
    </row>
    <row r="72" spans="1:17" ht="18" customHeight="1" x14ac:dyDescent="0.2">
      <c r="A72" s="12">
        <v>47</v>
      </c>
      <c r="B72" s="134" t="s">
        <v>127</v>
      </c>
      <c r="C72" s="3"/>
      <c r="D72" s="117">
        <f>'sch f'!G70</f>
        <v>0</v>
      </c>
      <c r="E72" s="114"/>
      <c r="F72" s="117">
        <f>IF(Q72=32,0,IFERROR(ROUND((INDEX('sch s'!$D$10:$D$54,MATCH('sch r'!Q72,'sch s'!$A$10:$A$54))*'sch r'!D72),0),0))</f>
        <v>0</v>
      </c>
      <c r="G72" s="114"/>
      <c r="H72" s="117">
        <f>IF(Q72=32,0,IFERROR(ROUND((INDEX('sch s'!$E$10:$E$54,MATCH('sch r'!Q72,'sch s'!$A$10:$A$54))*'sch r'!D72),0),0))</f>
        <v>0</v>
      </c>
      <c r="I72" s="114"/>
      <c r="J72" s="117">
        <f>IF(Q72=32,0,IFERROR(ROUND((INDEX('sch s'!$F$10:$F$54,MATCH('sch r'!Q72,'sch s'!$A$10:$A$54))*'sch r'!D72),0),0))</f>
        <v>0</v>
      </c>
      <c r="K72" s="114"/>
      <c r="L72" s="117">
        <f>IF(Q72=32,0,IFERROR(ROUND((INDEX('sch s'!$G$10:$G$54,MATCH('sch r'!Q72,'sch s'!$A$10:$A$54))*'sch r'!D72),0),0))</f>
        <v>0</v>
      </c>
      <c r="M72" s="114"/>
      <c r="N72" s="117">
        <f t="shared" si="2"/>
        <v>0</v>
      </c>
      <c r="O72" s="3"/>
      <c r="P72" s="8" t="s">
        <v>306</v>
      </c>
      <c r="Q72" s="236"/>
    </row>
    <row r="73" spans="1:17" ht="18" customHeight="1" x14ac:dyDescent="0.2">
      <c r="A73" s="12">
        <v>48</v>
      </c>
      <c r="B73" s="134" t="s">
        <v>515</v>
      </c>
      <c r="C73" s="3"/>
      <c r="D73" s="117">
        <f>'sch f'!G71</f>
        <v>0</v>
      </c>
      <c r="E73" s="114"/>
      <c r="F73" s="117">
        <f>IF(Q73=32,0,IFERROR(ROUND((INDEX('sch s'!$D$10:$D$54,MATCH('sch r'!Q73,'sch s'!$A$10:$A$54))*'sch r'!D73),0),0))</f>
        <v>0</v>
      </c>
      <c r="G73" s="114"/>
      <c r="H73" s="117">
        <f>IF(Q73=32,0,IFERROR(ROUND((INDEX('sch s'!$E$10:$E$54,MATCH('sch r'!Q73,'sch s'!$A$10:$A$54))*'sch r'!D73),0),0))</f>
        <v>0</v>
      </c>
      <c r="I73" s="114"/>
      <c r="J73" s="117">
        <f>IF(Q73=32,0,IFERROR(ROUND((INDEX('sch s'!$F$10:$F$54,MATCH('sch r'!Q73,'sch s'!$A$10:$A$54))*'sch r'!D73),0),0))</f>
        <v>0</v>
      </c>
      <c r="K73" s="114"/>
      <c r="L73" s="117">
        <f>IF(Q73=32,0,IFERROR(ROUND((INDEX('sch s'!$G$10:$G$54,MATCH('sch r'!Q73,'sch s'!$A$10:$A$54))*'sch r'!D73),0),0))</f>
        <v>0</v>
      </c>
      <c r="M73" s="114"/>
      <c r="N73" s="117">
        <f t="shared" si="2"/>
        <v>0</v>
      </c>
      <c r="O73" s="3"/>
      <c r="P73" s="8" t="s">
        <v>306</v>
      </c>
      <c r="Q73" s="119">
        <v>32</v>
      </c>
    </row>
    <row r="74" spans="1:17" ht="18" customHeight="1" x14ac:dyDescent="0.2">
      <c r="A74" s="12">
        <v>49</v>
      </c>
      <c r="B74" s="134" t="str">
        <f>'sch f'!C72</f>
        <v>Other:</v>
      </c>
      <c r="C74" s="3"/>
      <c r="D74" s="117">
        <f>'sch f'!G72</f>
        <v>0</v>
      </c>
      <c r="E74" s="114"/>
      <c r="F74" s="117">
        <f>IF(Q74=32,0,IFERROR(ROUND((INDEX('sch s'!$D$10:$D$54,MATCH('sch r'!Q74,'sch s'!$A$10:$A$54))*'sch r'!D74),0),0))</f>
        <v>0</v>
      </c>
      <c r="G74" s="114"/>
      <c r="H74" s="117">
        <f>IF(Q74=32,0,IFERROR(ROUND((INDEX('sch s'!$E$10:$E$54,MATCH('sch r'!Q74,'sch s'!$A$10:$A$54))*'sch r'!D74),0),0))</f>
        <v>0</v>
      </c>
      <c r="I74" s="114"/>
      <c r="J74" s="117">
        <f>IF(Q74=32,0,IFERROR(ROUND((INDEX('sch s'!$F$10:$F$54,MATCH('sch r'!Q74,'sch s'!$A$10:$A$54))*'sch r'!D74),0),0))</f>
        <v>0</v>
      </c>
      <c r="K74" s="114"/>
      <c r="L74" s="117">
        <f>IF(Q74=32,0,IFERROR(ROUND((INDEX('sch s'!$G$10:$G$54,MATCH('sch r'!Q74,'sch s'!$A$10:$A$54))*'sch r'!D74),0),0))</f>
        <v>0</v>
      </c>
      <c r="M74" s="114"/>
      <c r="N74" s="117">
        <f t="shared" si="2"/>
        <v>0</v>
      </c>
      <c r="O74" s="3"/>
      <c r="P74" s="8" t="s">
        <v>306</v>
      </c>
      <c r="Q74" s="236"/>
    </row>
    <row r="75" spans="1:17" ht="18" customHeight="1" x14ac:dyDescent="0.2">
      <c r="A75" s="12">
        <v>50</v>
      </c>
      <c r="B75" s="134" t="str">
        <f>'sch f'!C73</f>
        <v>Other:</v>
      </c>
      <c r="C75" s="3"/>
      <c r="D75" s="117">
        <f>'sch f'!G73</f>
        <v>0</v>
      </c>
      <c r="E75" s="114"/>
      <c r="F75" s="117">
        <f>IF(Q75=32,0,IFERROR(ROUND((INDEX('sch s'!$D$10:$D$54,MATCH('sch r'!Q75,'sch s'!$A$10:$A$54))*'sch r'!D75),0),0))</f>
        <v>0</v>
      </c>
      <c r="G75" s="114"/>
      <c r="H75" s="117">
        <f>IF(Q75=32,0,IFERROR(ROUND((INDEX('sch s'!$E$10:$E$54,MATCH('sch r'!Q75,'sch s'!$A$10:$A$54))*'sch r'!D75),0),0))</f>
        <v>0</v>
      </c>
      <c r="I75" s="114"/>
      <c r="J75" s="117">
        <f>IF(Q75=32,0,IFERROR(ROUND((INDEX('sch s'!$F$10:$F$54,MATCH('sch r'!Q75,'sch s'!$A$10:$A$54))*'sch r'!D75),0),0))</f>
        <v>0</v>
      </c>
      <c r="K75" s="114"/>
      <c r="L75" s="117">
        <f>IF(Q75=32,0,IFERROR(ROUND((INDEX('sch s'!$G$10:$G$54,MATCH('sch r'!Q75,'sch s'!$A$10:$A$54))*'sch r'!D75),0),0))</f>
        <v>0</v>
      </c>
      <c r="M75" s="114"/>
      <c r="N75" s="117">
        <f t="shared" si="2"/>
        <v>0</v>
      </c>
      <c r="O75" s="3"/>
      <c r="P75" s="8" t="s">
        <v>306</v>
      </c>
      <c r="Q75" s="236"/>
    </row>
    <row r="76" spans="1:17" ht="18" customHeight="1" x14ac:dyDescent="0.2">
      <c r="A76" s="12">
        <v>51</v>
      </c>
      <c r="B76" s="28" t="s">
        <v>525</v>
      </c>
      <c r="C76" s="3"/>
      <c r="D76" s="117">
        <f>SUM(D61:D75)</f>
        <v>0</v>
      </c>
      <c r="E76" s="114"/>
      <c r="F76" s="117">
        <f>SUM(F61:F75)</f>
        <v>0</v>
      </c>
      <c r="G76" s="114"/>
      <c r="H76" s="117">
        <f>SUM(H61:H75)</f>
        <v>0</v>
      </c>
      <c r="I76" s="114"/>
      <c r="J76" s="117">
        <f>SUM(J61:J75)</f>
        <v>0</v>
      </c>
      <c r="K76" s="114"/>
      <c r="L76" s="117">
        <f>SUM(L61:L75)</f>
        <v>0</v>
      </c>
      <c r="M76" s="114"/>
      <c r="N76" s="117">
        <f>SUM(N61:N75)</f>
        <v>0</v>
      </c>
      <c r="O76" s="3"/>
      <c r="P76" s="8"/>
      <c r="Q76" s="3"/>
    </row>
    <row r="77" spans="1:17" ht="24" customHeight="1" x14ac:dyDescent="0.2">
      <c r="A77" s="3"/>
      <c r="B77" s="135" t="s">
        <v>77</v>
      </c>
      <c r="C77" s="3"/>
      <c r="D77" s="99"/>
      <c r="E77" s="99"/>
      <c r="F77" s="3"/>
      <c r="G77" s="3"/>
      <c r="H77" s="99"/>
      <c r="I77" s="99"/>
      <c r="J77" s="99"/>
      <c r="K77" s="99"/>
      <c r="L77" s="99"/>
      <c r="M77" s="99"/>
      <c r="N77" s="99"/>
      <c r="O77" s="3"/>
      <c r="P77" s="8"/>
      <c r="Q77" s="3"/>
    </row>
    <row r="78" spans="1:17" ht="18" customHeight="1" x14ac:dyDescent="0.2">
      <c r="A78" s="12">
        <v>52</v>
      </c>
      <c r="B78" s="134" t="s">
        <v>128</v>
      </c>
      <c r="C78" s="3"/>
      <c r="D78" s="117">
        <f>'sch f'!G76</f>
        <v>0</v>
      </c>
      <c r="E78" s="114"/>
      <c r="F78" s="117">
        <f>IF(Q78=32,0,IFERROR(ROUND((INDEX('sch s'!$D$10:$D$54,MATCH('sch r'!Q78,'sch s'!$A$10:$A$54))*'sch r'!D78),0),0))</f>
        <v>0</v>
      </c>
      <c r="G78" s="114"/>
      <c r="H78" s="117">
        <f>IF(Q78=32,0,IFERROR(ROUND((INDEX('sch s'!$E$10:$E$54,MATCH('sch r'!Q78,'sch s'!$A$10:$A$54))*'sch r'!D78),0),0))</f>
        <v>0</v>
      </c>
      <c r="I78" s="114"/>
      <c r="J78" s="117">
        <f>IF(Q78=32,0,IFERROR(ROUND((INDEX('sch s'!$F$10:$F$54,MATCH('sch r'!Q78,'sch s'!$A$10:$A$54))*'sch r'!D78),0),0))</f>
        <v>0</v>
      </c>
      <c r="K78" s="114"/>
      <c r="L78" s="117">
        <f>IF(Q78=32,0,IFERROR(ROUND((INDEX('sch s'!$G$10:$G$54,MATCH('sch r'!Q78,'sch s'!$A$10:$A$54))*'sch r'!D78),0),0))</f>
        <v>0</v>
      </c>
      <c r="M78" s="114"/>
      <c r="N78" s="117">
        <f t="shared" ref="N78:N89" si="3">ROUND(D78-F78-H78-J78-L78,0)</f>
        <v>0</v>
      </c>
      <c r="O78" s="3"/>
      <c r="P78" s="8" t="s">
        <v>306</v>
      </c>
      <c r="Q78" s="236"/>
    </row>
    <row r="79" spans="1:17" ht="18" customHeight="1" x14ac:dyDescent="0.2">
      <c r="A79" s="12">
        <v>53</v>
      </c>
      <c r="B79" s="134" t="s">
        <v>138</v>
      </c>
      <c r="C79" s="3"/>
      <c r="D79" s="117">
        <f>'sch f'!G77</f>
        <v>0</v>
      </c>
      <c r="E79" s="114"/>
      <c r="F79" s="117">
        <f>IF(Q79=32,0,IFERROR(ROUND((INDEX('sch s'!$D$10:$D$54,MATCH('sch r'!Q79,'sch s'!$A$10:$A$54))*'sch r'!D79),0),0))</f>
        <v>0</v>
      </c>
      <c r="G79" s="114"/>
      <c r="H79" s="117">
        <f>IF(Q79=32,0,IFERROR(ROUND((INDEX('sch s'!$E$10:$E$54,MATCH('sch r'!Q79,'sch s'!$A$10:$A$54))*'sch r'!D79),0),0))</f>
        <v>0</v>
      </c>
      <c r="I79" s="114"/>
      <c r="J79" s="117">
        <f>IF(Q79=32,0,IFERROR(ROUND((INDEX('sch s'!$F$10:$F$54,MATCH('sch r'!Q79,'sch s'!$A$10:$A$54))*'sch r'!D79),0),0))</f>
        <v>0</v>
      </c>
      <c r="K79" s="114"/>
      <c r="L79" s="117">
        <f>IF(Q79=32,0,IFERROR(ROUND((INDEX('sch s'!$G$10:$G$54,MATCH('sch r'!Q79,'sch s'!$A$10:$A$54))*'sch r'!D79),0),0))</f>
        <v>0</v>
      </c>
      <c r="M79" s="114"/>
      <c r="N79" s="117">
        <f t="shared" si="3"/>
        <v>0</v>
      </c>
      <c r="O79" s="3"/>
      <c r="P79" s="8" t="s">
        <v>306</v>
      </c>
      <c r="Q79" s="236"/>
    </row>
    <row r="80" spans="1:17" ht="18" customHeight="1" x14ac:dyDescent="0.2">
      <c r="A80" s="12">
        <v>54</v>
      </c>
      <c r="B80" s="134" t="s">
        <v>57</v>
      </c>
      <c r="C80" s="3"/>
      <c r="D80" s="117">
        <f>'sch f'!G78</f>
        <v>0</v>
      </c>
      <c r="E80" s="114"/>
      <c r="F80" s="117">
        <f>IF(Q80=32,0,IFERROR(ROUND((INDEX('sch s'!$D$10:$D$54,MATCH('sch r'!Q80,'sch s'!$A$10:$A$54))*'sch r'!D80),0),0))</f>
        <v>0</v>
      </c>
      <c r="G80" s="114"/>
      <c r="H80" s="117">
        <f>IF(Q80=32,0,IFERROR(ROUND((INDEX('sch s'!$E$10:$E$54,MATCH('sch r'!Q80,'sch s'!$A$10:$A$54))*'sch r'!D80),0),0))</f>
        <v>0</v>
      </c>
      <c r="I80" s="114"/>
      <c r="J80" s="117">
        <f>IF(Q80=32,0,IFERROR(ROUND((INDEX('sch s'!$F$10:$F$54,MATCH('sch r'!Q80,'sch s'!$A$10:$A$54))*'sch r'!D80),0),0))</f>
        <v>0</v>
      </c>
      <c r="K80" s="114"/>
      <c r="L80" s="117">
        <f>IF(Q80=32,0,IFERROR(ROUND((INDEX('sch s'!$G$10:$G$54,MATCH('sch r'!Q80,'sch s'!$A$10:$A$54))*'sch r'!D80),0),0))</f>
        <v>0</v>
      </c>
      <c r="M80" s="114"/>
      <c r="N80" s="117">
        <f t="shared" si="3"/>
        <v>0</v>
      </c>
      <c r="O80" s="3"/>
      <c r="P80" s="8" t="s">
        <v>306</v>
      </c>
      <c r="Q80" s="236"/>
    </row>
    <row r="81" spans="1:17" ht="18" customHeight="1" x14ac:dyDescent="0.2">
      <c r="A81" s="12">
        <v>55</v>
      </c>
      <c r="B81" s="134" t="s">
        <v>129</v>
      </c>
      <c r="C81" s="3"/>
      <c r="D81" s="117">
        <f>'sch f'!G79</f>
        <v>0</v>
      </c>
      <c r="E81" s="114"/>
      <c r="F81" s="117">
        <f>IF(Q81=32,0,IFERROR(ROUND((INDEX('sch s'!$D$10:$D$54,MATCH('sch r'!Q81,'sch s'!$A$10:$A$54))*'sch r'!D81),0),0))</f>
        <v>0</v>
      </c>
      <c r="G81" s="114"/>
      <c r="H81" s="117">
        <f>IF(Q81=32,0,IFERROR(ROUND((INDEX('sch s'!$E$10:$E$54,MATCH('sch r'!Q81,'sch s'!$A$10:$A$54))*'sch r'!D81),0),0))</f>
        <v>0</v>
      </c>
      <c r="I81" s="114"/>
      <c r="J81" s="117">
        <f>IF(Q81=32,0,IFERROR(ROUND((INDEX('sch s'!$F$10:$F$54,MATCH('sch r'!Q81,'sch s'!$A$10:$A$54))*'sch r'!D81),0),0))</f>
        <v>0</v>
      </c>
      <c r="K81" s="114"/>
      <c r="L81" s="117">
        <f>IF(Q81=32,0,IFERROR(ROUND((INDEX('sch s'!$G$10:$G$54,MATCH('sch r'!Q81,'sch s'!$A$10:$A$54))*'sch r'!D81),0),0))</f>
        <v>0</v>
      </c>
      <c r="M81" s="114"/>
      <c r="N81" s="117">
        <f t="shared" si="3"/>
        <v>0</v>
      </c>
      <c r="O81" s="3"/>
      <c r="P81" s="8" t="s">
        <v>306</v>
      </c>
      <c r="Q81" s="236"/>
    </row>
    <row r="82" spans="1:17" ht="18" customHeight="1" x14ac:dyDescent="0.2">
      <c r="A82" s="12">
        <v>56</v>
      </c>
      <c r="B82" s="134" t="s">
        <v>252</v>
      </c>
      <c r="C82" s="3"/>
      <c r="D82" s="117">
        <f>'sch f'!G80</f>
        <v>0</v>
      </c>
      <c r="E82" s="114"/>
      <c r="F82" s="117">
        <f>IF(Q82=32,0,IFERROR(ROUND((INDEX('sch s'!$D$10:$D$54,MATCH('sch r'!Q82,'sch s'!$A$10:$A$54))*'sch r'!D82),0),0))</f>
        <v>0</v>
      </c>
      <c r="G82" s="114"/>
      <c r="H82" s="117">
        <f>IF(Q82=32,0,IFERROR(ROUND((INDEX('sch s'!$E$10:$E$54,MATCH('sch r'!Q82,'sch s'!$A$10:$A$54))*'sch r'!D82),0),0))</f>
        <v>0</v>
      </c>
      <c r="I82" s="114"/>
      <c r="J82" s="117">
        <f>IF(Q82=32,0,IFERROR(ROUND((INDEX('sch s'!$F$10:$F$54,MATCH('sch r'!Q82,'sch s'!$A$10:$A$54))*'sch r'!D82),0),0))</f>
        <v>0</v>
      </c>
      <c r="K82" s="114"/>
      <c r="L82" s="117">
        <f>IF(Q82=32,0,IFERROR(ROUND((INDEX('sch s'!$G$10:$G$54,MATCH('sch r'!Q82,'sch s'!$A$10:$A$54))*'sch r'!D82),0),0))</f>
        <v>0</v>
      </c>
      <c r="M82" s="114"/>
      <c r="N82" s="117">
        <f t="shared" si="3"/>
        <v>0</v>
      </c>
      <c r="O82" s="3"/>
      <c r="P82" s="8" t="s">
        <v>306</v>
      </c>
      <c r="Q82" s="236"/>
    </row>
    <row r="83" spans="1:17" ht="18" customHeight="1" x14ac:dyDescent="0.2">
      <c r="A83" s="12">
        <v>57</v>
      </c>
      <c r="B83" s="134" t="s">
        <v>130</v>
      </c>
      <c r="C83" s="3"/>
      <c r="D83" s="117">
        <f>'sch f'!G81</f>
        <v>0</v>
      </c>
      <c r="E83" s="114"/>
      <c r="F83" s="117">
        <f>IF(Q83=32,0,IFERROR(ROUND((INDEX('sch s'!$D$10:$D$54,MATCH('sch r'!Q83,'sch s'!$A$10:$A$54))*'sch r'!D83),0),0))</f>
        <v>0</v>
      </c>
      <c r="G83" s="114"/>
      <c r="H83" s="117">
        <f>IF(Q83=32,0,IFERROR(ROUND((INDEX('sch s'!$E$10:$E$54,MATCH('sch r'!Q83,'sch s'!$A$10:$A$54))*'sch r'!D83),0),0))</f>
        <v>0</v>
      </c>
      <c r="I83" s="114"/>
      <c r="J83" s="117">
        <f>IF(Q83=32,0,IFERROR(ROUND((INDEX('sch s'!$F$10:$F$54,MATCH('sch r'!Q83,'sch s'!$A$10:$A$54))*'sch r'!D83),0),0))</f>
        <v>0</v>
      </c>
      <c r="K83" s="114"/>
      <c r="L83" s="117">
        <f>IF(Q83=32,0,IFERROR(ROUND((INDEX('sch s'!$G$10:$G$54,MATCH('sch r'!Q83,'sch s'!$A$10:$A$54))*'sch r'!D83),0),0))</f>
        <v>0</v>
      </c>
      <c r="M83" s="114"/>
      <c r="N83" s="117">
        <f t="shared" si="3"/>
        <v>0</v>
      </c>
      <c r="O83" s="3"/>
      <c r="P83" s="8" t="s">
        <v>306</v>
      </c>
      <c r="Q83" s="236"/>
    </row>
    <row r="84" spans="1:17" ht="18" customHeight="1" x14ac:dyDescent="0.2">
      <c r="A84" s="12">
        <v>58</v>
      </c>
      <c r="B84" s="134" t="s">
        <v>131</v>
      </c>
      <c r="C84" s="3"/>
      <c r="D84" s="117">
        <f>'sch f'!G82</f>
        <v>0</v>
      </c>
      <c r="E84" s="114"/>
      <c r="F84" s="117">
        <f>IF(Q84=32,0,IFERROR(ROUND((INDEX('sch s'!$D$10:$D$54,MATCH('sch r'!Q84,'sch s'!$A$10:$A$54))*'sch r'!D84),0),0))</f>
        <v>0</v>
      </c>
      <c r="G84" s="114"/>
      <c r="H84" s="117">
        <f>IF(Q84=32,0,IFERROR(ROUND((INDEX('sch s'!$E$10:$E$54,MATCH('sch r'!Q84,'sch s'!$A$10:$A$54))*'sch r'!D84),0),0))</f>
        <v>0</v>
      </c>
      <c r="I84" s="114"/>
      <c r="J84" s="117">
        <f>IF(Q84=32,0,IFERROR(ROUND((INDEX('sch s'!$F$10:$F$54,MATCH('sch r'!Q84,'sch s'!$A$10:$A$54))*'sch r'!D84),0),0))</f>
        <v>0</v>
      </c>
      <c r="K84" s="114"/>
      <c r="L84" s="117">
        <f>IF(Q84=32,0,IFERROR(ROUND((INDEX('sch s'!$G$10:$G$54,MATCH('sch r'!Q84,'sch s'!$A$10:$A$54))*'sch r'!D84),0),0))</f>
        <v>0</v>
      </c>
      <c r="M84" s="114"/>
      <c r="N84" s="117">
        <f t="shared" si="3"/>
        <v>0</v>
      </c>
      <c r="O84" s="3"/>
      <c r="P84" s="8" t="s">
        <v>306</v>
      </c>
      <c r="Q84" s="236"/>
    </row>
    <row r="85" spans="1:17" ht="18" customHeight="1" x14ac:dyDescent="0.2">
      <c r="A85" s="12">
        <v>59</v>
      </c>
      <c r="B85" s="134" t="s">
        <v>132</v>
      </c>
      <c r="C85" s="3"/>
      <c r="D85" s="117">
        <f>'sch f'!G83</f>
        <v>0</v>
      </c>
      <c r="E85" s="114"/>
      <c r="F85" s="117">
        <f>IF(Q85=32,0,IFERROR(ROUND((INDEX('sch s'!$D$10:$D$54,MATCH('sch r'!Q85,'sch s'!$A$10:$A$54))*'sch r'!D85),0),0))</f>
        <v>0</v>
      </c>
      <c r="G85" s="114"/>
      <c r="H85" s="117">
        <f>IF(Q85=32,0,IFERROR(ROUND((INDEX('sch s'!$E$10:$E$54,MATCH('sch r'!Q85,'sch s'!$A$10:$A$54))*'sch r'!D85),0),0))</f>
        <v>0</v>
      </c>
      <c r="I85" s="114"/>
      <c r="J85" s="117">
        <f>IF(Q85=32,0,IFERROR(ROUND((INDEX('sch s'!$F$10:$F$54,MATCH('sch r'!Q85,'sch s'!$A$10:$A$54))*'sch r'!D85),0),0))</f>
        <v>0</v>
      </c>
      <c r="K85" s="114"/>
      <c r="L85" s="117">
        <f>IF(Q85=32,0,IFERROR(ROUND((INDEX('sch s'!$G$10:$G$54,MATCH('sch r'!Q85,'sch s'!$A$10:$A$54))*'sch r'!D85),0),0))</f>
        <v>0</v>
      </c>
      <c r="M85" s="114"/>
      <c r="N85" s="117">
        <f t="shared" si="3"/>
        <v>0</v>
      </c>
      <c r="O85" s="3"/>
      <c r="P85" s="8" t="s">
        <v>306</v>
      </c>
      <c r="Q85" s="236"/>
    </row>
    <row r="86" spans="1:17" ht="18" customHeight="1" x14ac:dyDescent="0.2">
      <c r="A86" s="12">
        <v>60</v>
      </c>
      <c r="B86" s="134" t="s">
        <v>133</v>
      </c>
      <c r="C86" s="3"/>
      <c r="D86" s="117">
        <f>'sch f'!G84</f>
        <v>0</v>
      </c>
      <c r="E86" s="114"/>
      <c r="F86" s="117">
        <f>IF(Q86=32,0,IFERROR(ROUND((INDEX('sch s'!$D$10:$D$54,MATCH('sch r'!Q86,'sch s'!$A$10:$A$54))*'sch r'!D86),0),0))</f>
        <v>0</v>
      </c>
      <c r="G86" s="114"/>
      <c r="H86" s="117">
        <f>IF(Q86=32,0,IFERROR(ROUND((INDEX('sch s'!$E$10:$E$54,MATCH('sch r'!Q86,'sch s'!$A$10:$A$54))*'sch r'!D86),0),0))</f>
        <v>0</v>
      </c>
      <c r="I86" s="114"/>
      <c r="J86" s="117">
        <f>IF(Q86=32,0,IFERROR(ROUND((INDEX('sch s'!$F$10:$F$54,MATCH('sch r'!Q86,'sch s'!$A$10:$A$54))*'sch r'!D86),0),0))</f>
        <v>0</v>
      </c>
      <c r="K86" s="114"/>
      <c r="L86" s="117">
        <f>IF(Q86=32,0,IFERROR(ROUND((INDEX('sch s'!$G$10:$G$54,MATCH('sch r'!Q86,'sch s'!$A$10:$A$54))*'sch r'!D86),0),0))</f>
        <v>0</v>
      </c>
      <c r="M86" s="114"/>
      <c r="N86" s="117">
        <f t="shared" si="3"/>
        <v>0</v>
      </c>
      <c r="O86" s="3"/>
      <c r="P86" s="8" t="s">
        <v>306</v>
      </c>
      <c r="Q86" s="236"/>
    </row>
    <row r="87" spans="1:17" ht="18" customHeight="1" x14ac:dyDescent="0.2">
      <c r="A87" s="12">
        <v>61</v>
      </c>
      <c r="B87" s="134" t="s">
        <v>134</v>
      </c>
      <c r="C87" s="3"/>
      <c r="D87" s="117">
        <f>'sch f'!G85</f>
        <v>0</v>
      </c>
      <c r="E87" s="114"/>
      <c r="F87" s="117">
        <f>IF(Q87=32,0,IFERROR(ROUND((INDEX('sch s'!$D$10:$D$54,MATCH('sch r'!Q87,'sch s'!$A$10:$A$54))*'sch r'!D87),0),0))</f>
        <v>0</v>
      </c>
      <c r="G87" s="114"/>
      <c r="H87" s="117">
        <f>IF(Q87=32,0,IFERROR(ROUND((INDEX('sch s'!$E$10:$E$54,MATCH('sch r'!Q87,'sch s'!$A$10:$A$54))*'sch r'!D87),0),0))</f>
        <v>0</v>
      </c>
      <c r="I87" s="114"/>
      <c r="J87" s="117">
        <f>IF(Q87=32,0,IFERROR(ROUND((INDEX('sch s'!$F$10:$F$54,MATCH('sch r'!Q87,'sch s'!$A$10:$A$54))*'sch r'!D87),0),0))</f>
        <v>0</v>
      </c>
      <c r="K87" s="114"/>
      <c r="L87" s="117">
        <f>IF(Q87=32,0,IFERROR(ROUND((INDEX('sch s'!$G$10:$G$54,MATCH('sch r'!Q87,'sch s'!$A$10:$A$54))*'sch r'!D87),0),0))</f>
        <v>0</v>
      </c>
      <c r="M87" s="114"/>
      <c r="N87" s="117">
        <f t="shared" si="3"/>
        <v>0</v>
      </c>
      <c r="O87" s="3"/>
      <c r="P87" s="8" t="s">
        <v>306</v>
      </c>
      <c r="Q87" s="236"/>
    </row>
    <row r="88" spans="1:17" ht="18" customHeight="1" x14ac:dyDescent="0.2">
      <c r="A88" s="12">
        <v>62</v>
      </c>
      <c r="B88" s="134" t="str">
        <f>'sch f'!C86</f>
        <v>Other:</v>
      </c>
      <c r="C88" s="3"/>
      <c r="D88" s="117">
        <f>'sch f'!G86</f>
        <v>0</v>
      </c>
      <c r="E88" s="114"/>
      <c r="F88" s="117">
        <f>IF(Q88=32,0,IFERROR(ROUND((INDEX('sch s'!$D$10:$D$54,MATCH('sch r'!Q88,'sch s'!$A$10:$A$54))*'sch r'!D88),0),0))</f>
        <v>0</v>
      </c>
      <c r="G88" s="114"/>
      <c r="H88" s="117">
        <f>IF(Q88=32,0,IFERROR(ROUND((INDEX('sch s'!$E$10:$E$54,MATCH('sch r'!Q88,'sch s'!$A$10:$A$54))*'sch r'!D88),0),0))</f>
        <v>0</v>
      </c>
      <c r="I88" s="114"/>
      <c r="J88" s="117">
        <f>IF(Q88=32,0,IFERROR(ROUND((INDEX('sch s'!$F$10:$F$54,MATCH('sch r'!Q88,'sch s'!$A$10:$A$54))*'sch r'!D88),0),0))</f>
        <v>0</v>
      </c>
      <c r="K88" s="114"/>
      <c r="L88" s="117">
        <f>IF(Q88=32,0,IFERROR(ROUND((INDEX('sch s'!$G$10:$G$54,MATCH('sch r'!Q88,'sch s'!$A$10:$A$54))*'sch r'!D88),0),0))</f>
        <v>0</v>
      </c>
      <c r="M88" s="114"/>
      <c r="N88" s="117">
        <f t="shared" si="3"/>
        <v>0</v>
      </c>
      <c r="O88" s="3"/>
      <c r="P88" s="8" t="s">
        <v>306</v>
      </c>
      <c r="Q88" s="236"/>
    </row>
    <row r="89" spans="1:17" ht="18" customHeight="1" x14ac:dyDescent="0.2">
      <c r="A89" s="12">
        <v>63</v>
      </c>
      <c r="B89" s="134" t="str">
        <f>'sch f'!C87</f>
        <v>Other:</v>
      </c>
      <c r="C89" s="3"/>
      <c r="D89" s="117">
        <f>'sch f'!G87</f>
        <v>0</v>
      </c>
      <c r="E89" s="114"/>
      <c r="F89" s="117">
        <f>IF(Q89=32,0,IFERROR(ROUND((INDEX('sch s'!$D$10:$D$54,MATCH('sch r'!Q89,'sch s'!$A$10:$A$54))*'sch r'!D89),0),0))</f>
        <v>0</v>
      </c>
      <c r="G89" s="114"/>
      <c r="H89" s="117">
        <f>IF(Q89=32,0,IFERROR(ROUND((INDEX('sch s'!$E$10:$E$54,MATCH('sch r'!Q89,'sch s'!$A$10:$A$54))*'sch r'!D89),0),0))</f>
        <v>0</v>
      </c>
      <c r="I89" s="114"/>
      <c r="J89" s="117">
        <f>IF(Q89=32,0,IFERROR(ROUND((INDEX('sch s'!$F$10:$F$54,MATCH('sch r'!Q89,'sch s'!$A$10:$A$54))*'sch r'!D89),0),0))</f>
        <v>0</v>
      </c>
      <c r="K89" s="114"/>
      <c r="L89" s="117">
        <f>IF(Q89=32,0,IFERROR(ROUND((INDEX('sch s'!$G$10:$G$54,MATCH('sch r'!Q89,'sch s'!$A$10:$A$54))*'sch r'!D89),0),0))</f>
        <v>0</v>
      </c>
      <c r="M89" s="114"/>
      <c r="N89" s="117">
        <f t="shared" si="3"/>
        <v>0</v>
      </c>
      <c r="O89" s="3"/>
      <c r="P89" s="8" t="s">
        <v>306</v>
      </c>
      <c r="Q89" s="236"/>
    </row>
    <row r="90" spans="1:17" ht="18" customHeight="1" x14ac:dyDescent="0.2">
      <c r="A90" s="12">
        <v>64</v>
      </c>
      <c r="B90" s="28" t="s">
        <v>526</v>
      </c>
      <c r="C90" s="3"/>
      <c r="D90" s="117">
        <f>SUM(D78:D89)</f>
        <v>0</v>
      </c>
      <c r="E90" s="114"/>
      <c r="F90" s="117">
        <f>SUM(F78:F89)</f>
        <v>0</v>
      </c>
      <c r="G90" s="114"/>
      <c r="H90" s="117">
        <f>SUM(H78:H89)</f>
        <v>0</v>
      </c>
      <c r="I90" s="114"/>
      <c r="J90" s="117">
        <f>SUM(J78:J89)</f>
        <v>0</v>
      </c>
      <c r="K90" s="114"/>
      <c r="L90" s="117">
        <f>SUM(L78:L89)</f>
        <v>0</v>
      </c>
      <c r="M90" s="114"/>
      <c r="N90" s="117">
        <f>SUM(N78:N89)</f>
        <v>0</v>
      </c>
      <c r="O90" s="3"/>
      <c r="P90" s="8"/>
      <c r="Q90" s="3"/>
    </row>
    <row r="91" spans="1:17" ht="24" customHeight="1" x14ac:dyDescent="0.2">
      <c r="A91" s="3"/>
      <c r="B91" s="135" t="s">
        <v>78</v>
      </c>
      <c r="C91" s="3"/>
      <c r="D91" s="99"/>
      <c r="E91" s="99"/>
      <c r="F91" s="3"/>
      <c r="G91" s="3"/>
      <c r="H91" s="99"/>
      <c r="I91" s="99"/>
      <c r="J91" s="99"/>
      <c r="K91" s="99"/>
      <c r="L91" s="99"/>
      <c r="M91" s="99"/>
      <c r="N91" s="99"/>
      <c r="O91" s="3"/>
      <c r="P91" s="8"/>
      <c r="Q91" s="3"/>
    </row>
    <row r="92" spans="1:17" ht="18" customHeight="1" x14ac:dyDescent="0.2">
      <c r="A92" s="12">
        <v>65</v>
      </c>
      <c r="B92" s="134" t="s">
        <v>128</v>
      </c>
      <c r="C92" s="3"/>
      <c r="D92" s="117">
        <f>'sch f'!G90</f>
        <v>0</v>
      </c>
      <c r="E92" s="114"/>
      <c r="F92" s="117">
        <f>IF(Q92=32,0,IFERROR(ROUND((INDEX('sch s'!$D$10:$D$54,MATCH('sch r'!Q92,'sch s'!$A$10:$A$54))*'sch r'!D92),0),0))</f>
        <v>0</v>
      </c>
      <c r="G92" s="114"/>
      <c r="H92" s="117">
        <f>IF(Q92=32,0,IFERROR(ROUND((INDEX('sch s'!$E$10:$E$54,MATCH('sch r'!Q92,'sch s'!$A$10:$A$54))*'sch r'!D92),0),0))</f>
        <v>0</v>
      </c>
      <c r="I92" s="114"/>
      <c r="J92" s="117">
        <f>IF(Q92=32,0,IFERROR(ROUND((INDEX('sch s'!$F$10:$F$54,MATCH('sch r'!Q92,'sch s'!$A$10:$A$54))*'sch r'!D92),0),0))</f>
        <v>0</v>
      </c>
      <c r="K92" s="114"/>
      <c r="L92" s="117">
        <f>IF(Q92=32,0,IFERROR(ROUND((INDEX('sch s'!$G$10:$G$54,MATCH('sch r'!Q92,'sch s'!$A$10:$A$54))*'sch r'!D92),0),0))</f>
        <v>0</v>
      </c>
      <c r="M92" s="114"/>
      <c r="N92" s="117">
        <f t="shared" ref="N92:N97" si="4">ROUND(D92-F92-H92-J92-L92,0)</f>
        <v>0</v>
      </c>
      <c r="O92" s="3"/>
      <c r="P92" s="8" t="s">
        <v>306</v>
      </c>
      <c r="Q92" s="236"/>
    </row>
    <row r="93" spans="1:17" ht="18" customHeight="1" x14ac:dyDescent="0.2">
      <c r="A93" s="12">
        <v>66</v>
      </c>
      <c r="B93" s="134" t="s">
        <v>139</v>
      </c>
      <c r="C93" s="3"/>
      <c r="D93" s="117">
        <f>'sch f'!G91</f>
        <v>0</v>
      </c>
      <c r="E93" s="114"/>
      <c r="F93" s="117">
        <f>IF(Q93=32,0,IFERROR(ROUND((INDEX('sch s'!$D$10:$D$54,MATCH('sch r'!Q93,'sch s'!$A$10:$A$54))*'sch r'!D93),0),0))</f>
        <v>0</v>
      </c>
      <c r="G93" s="114"/>
      <c r="H93" s="117">
        <f>IF(Q93=32,0,IFERROR(ROUND((INDEX('sch s'!$E$10:$E$54,MATCH('sch r'!Q93,'sch s'!$A$10:$A$54))*'sch r'!D93),0),0))</f>
        <v>0</v>
      </c>
      <c r="I93" s="114"/>
      <c r="J93" s="117">
        <f>IF(Q93=32,0,IFERROR(ROUND((INDEX('sch s'!$F$10:$F$54,MATCH('sch r'!Q93,'sch s'!$A$10:$A$54))*'sch r'!D93),0),0))</f>
        <v>0</v>
      </c>
      <c r="K93" s="114"/>
      <c r="L93" s="117">
        <f>IF(Q93=32,0,IFERROR(ROUND((INDEX('sch s'!$G$10:$G$54,MATCH('sch r'!Q93,'sch s'!$A$10:$A$54))*'sch r'!D93),0),0))</f>
        <v>0</v>
      </c>
      <c r="M93" s="114"/>
      <c r="N93" s="117">
        <f t="shared" si="4"/>
        <v>0</v>
      </c>
      <c r="O93" s="3"/>
      <c r="P93" s="8" t="s">
        <v>306</v>
      </c>
      <c r="Q93" s="236"/>
    </row>
    <row r="94" spans="1:17" ht="18" customHeight="1" x14ac:dyDescent="0.2">
      <c r="A94" s="12">
        <v>67</v>
      </c>
      <c r="B94" s="134" t="s">
        <v>129</v>
      </c>
      <c r="C94" s="3"/>
      <c r="D94" s="117">
        <f>'sch f'!G92</f>
        <v>0</v>
      </c>
      <c r="E94" s="114"/>
      <c r="F94" s="117">
        <f>IF(Q94=32,0,IFERROR(ROUND((INDEX('sch s'!$D$10:$D$54,MATCH('sch r'!Q94,'sch s'!$A$10:$A$54))*'sch r'!D94),0),0))</f>
        <v>0</v>
      </c>
      <c r="G94" s="114"/>
      <c r="H94" s="117">
        <f>IF(Q94=32,0,IFERROR(ROUND((INDEX('sch s'!$E$10:$E$54,MATCH('sch r'!Q94,'sch s'!$A$10:$A$54))*'sch r'!D94),0),0))</f>
        <v>0</v>
      </c>
      <c r="I94" s="114"/>
      <c r="J94" s="117">
        <f>IF(Q94=32,0,IFERROR(ROUND((INDEX('sch s'!$F$10:$F$54,MATCH('sch r'!Q94,'sch s'!$A$10:$A$54))*'sch r'!D94),0),0))</f>
        <v>0</v>
      </c>
      <c r="K94" s="114"/>
      <c r="L94" s="117">
        <f>IF(Q94=32,0,IFERROR(ROUND((INDEX('sch s'!$G$10:$G$54,MATCH('sch r'!Q94,'sch s'!$A$10:$A$54))*'sch r'!D94),0),0))</f>
        <v>0</v>
      </c>
      <c r="M94" s="114"/>
      <c r="N94" s="117">
        <f t="shared" si="4"/>
        <v>0</v>
      </c>
      <c r="O94" s="3"/>
      <c r="P94" s="8" t="s">
        <v>306</v>
      </c>
      <c r="Q94" s="236"/>
    </row>
    <row r="95" spans="1:17" ht="18" customHeight="1" x14ac:dyDescent="0.2">
      <c r="A95" s="12">
        <v>68</v>
      </c>
      <c r="B95" s="134" t="s">
        <v>252</v>
      </c>
      <c r="C95" s="3"/>
      <c r="D95" s="117">
        <f>'sch f'!G93</f>
        <v>0</v>
      </c>
      <c r="E95" s="114"/>
      <c r="F95" s="117">
        <f>IF(Q95=32,0,IFERROR(ROUND((INDEX('sch s'!$D$10:$D$54,MATCH('sch r'!Q95,'sch s'!$A$10:$A$54))*'sch r'!D95),0),0))</f>
        <v>0</v>
      </c>
      <c r="G95" s="114"/>
      <c r="H95" s="117">
        <f>IF(Q95=32,0,IFERROR(ROUND((INDEX('sch s'!$E$10:$E$54,MATCH('sch r'!Q95,'sch s'!$A$10:$A$54))*'sch r'!D95),0),0))</f>
        <v>0</v>
      </c>
      <c r="I95" s="114"/>
      <c r="J95" s="117">
        <f>IF(Q95=32,0,IFERROR(ROUND((INDEX('sch s'!$F$10:$F$54,MATCH('sch r'!Q95,'sch s'!$A$10:$A$54))*'sch r'!D95),0),0))</f>
        <v>0</v>
      </c>
      <c r="K95" s="114"/>
      <c r="L95" s="117">
        <f>IF(Q95=32,0,IFERROR(ROUND((INDEX('sch s'!$G$10:$G$54,MATCH('sch r'!Q95,'sch s'!$A$10:$A$54))*'sch r'!D95),0),0))</f>
        <v>0</v>
      </c>
      <c r="M95" s="114"/>
      <c r="N95" s="117">
        <f t="shared" si="4"/>
        <v>0</v>
      </c>
      <c r="O95" s="3"/>
      <c r="P95" s="8" t="s">
        <v>306</v>
      </c>
      <c r="Q95" s="236"/>
    </row>
    <row r="96" spans="1:17" ht="18" customHeight="1" x14ac:dyDescent="0.2">
      <c r="A96" s="12">
        <v>69</v>
      </c>
      <c r="B96" s="134" t="str">
        <f>'sch f'!C94</f>
        <v>Other:</v>
      </c>
      <c r="C96" s="3"/>
      <c r="D96" s="117">
        <f>'sch f'!G94</f>
        <v>0</v>
      </c>
      <c r="E96" s="114"/>
      <c r="F96" s="117">
        <f>IF(Q96=32,0,IFERROR(ROUND((INDEX('sch s'!$D$10:$D$54,MATCH('sch r'!Q96,'sch s'!$A$10:$A$54))*'sch r'!D96),0),0))</f>
        <v>0</v>
      </c>
      <c r="G96" s="114"/>
      <c r="H96" s="117">
        <f>IF(Q96=32,0,IFERROR(ROUND((INDEX('sch s'!$E$10:$E$54,MATCH('sch r'!Q96,'sch s'!$A$10:$A$54))*'sch r'!D96),0),0))</f>
        <v>0</v>
      </c>
      <c r="I96" s="114"/>
      <c r="J96" s="117">
        <f>IF(Q96=32,0,IFERROR(ROUND((INDEX('sch s'!$F$10:$F$54,MATCH('sch r'!Q96,'sch s'!$A$10:$A$54))*'sch r'!D96),0),0))</f>
        <v>0</v>
      </c>
      <c r="K96" s="114"/>
      <c r="L96" s="117">
        <f>IF(Q96=32,0,IFERROR(ROUND((INDEX('sch s'!$G$10:$G$54,MATCH('sch r'!Q96,'sch s'!$A$10:$A$54))*'sch r'!D96),0),0))</f>
        <v>0</v>
      </c>
      <c r="M96" s="114"/>
      <c r="N96" s="117">
        <f t="shared" si="4"/>
        <v>0</v>
      </c>
      <c r="O96" s="3"/>
      <c r="P96" s="8" t="s">
        <v>306</v>
      </c>
      <c r="Q96" s="236"/>
    </row>
    <row r="97" spans="1:17" ht="18" customHeight="1" x14ac:dyDescent="0.2">
      <c r="A97" s="12">
        <v>70</v>
      </c>
      <c r="B97" s="134" t="str">
        <f>'sch f'!C95</f>
        <v>Other: Schedule GG-RCF Offsets</v>
      </c>
      <c r="C97" s="3"/>
      <c r="D97" s="117">
        <f>'sch f'!G95</f>
        <v>0</v>
      </c>
      <c r="E97" s="114"/>
      <c r="F97" s="117">
        <f>IF(Q97=32,0,IFERROR(ROUND((INDEX('sch s'!$D$10:$D$54,MATCH('sch r'!Q97,'sch s'!$A$10:$A$54))*'sch r'!D97),0),0))</f>
        <v>0</v>
      </c>
      <c r="G97" s="114"/>
      <c r="H97" s="117">
        <f>IF(Q97=32,0,IFERROR(ROUND((INDEX('sch s'!$E$10:$E$54,MATCH('sch r'!Q97,'sch s'!$A$10:$A$54))*'sch r'!D97),0),0))</f>
        <v>0</v>
      </c>
      <c r="I97" s="114"/>
      <c r="J97" s="117">
        <f>IF(Q97=32,0,IFERROR(ROUND((INDEX('sch s'!$F$10:$F$54,MATCH('sch r'!Q97,'sch s'!$A$10:$A$54))*'sch r'!D97),0),0))</f>
        <v>0</v>
      </c>
      <c r="K97" s="114"/>
      <c r="L97" s="117">
        <f>IF(Q97=32,0,IFERROR(ROUND((INDEX('sch s'!$G$10:$G$54,MATCH('sch r'!Q97,'sch s'!$A$10:$A$54))*'sch r'!D97),0),0))</f>
        <v>0</v>
      </c>
      <c r="M97" s="114"/>
      <c r="N97" s="117">
        <f t="shared" si="4"/>
        <v>0</v>
      </c>
      <c r="O97" s="3"/>
      <c r="P97" s="8" t="s">
        <v>306</v>
      </c>
      <c r="Q97" s="236"/>
    </row>
    <row r="98" spans="1:17" ht="18" customHeight="1" x14ac:dyDescent="0.2">
      <c r="A98" s="12">
        <v>71</v>
      </c>
      <c r="B98" s="28" t="s">
        <v>527</v>
      </c>
      <c r="C98" s="3"/>
      <c r="D98" s="117">
        <f>SUM(D92:D97)</f>
        <v>0</v>
      </c>
      <c r="E98" s="114"/>
      <c r="F98" s="117">
        <f>SUM(F92:F97)</f>
        <v>0</v>
      </c>
      <c r="G98" s="114"/>
      <c r="H98" s="117">
        <f>SUM(H92:H97)</f>
        <v>0</v>
      </c>
      <c r="I98" s="114"/>
      <c r="J98" s="117">
        <f>SUM(J92:J97)</f>
        <v>0</v>
      </c>
      <c r="K98" s="114"/>
      <c r="L98" s="117">
        <f>SUM(L92:L97)</f>
        <v>0</v>
      </c>
      <c r="M98" s="114"/>
      <c r="N98" s="117">
        <f>SUM(N92:N97)</f>
        <v>0</v>
      </c>
      <c r="O98" s="3"/>
      <c r="P98" s="99"/>
      <c r="Q98" s="3"/>
    </row>
    <row r="99" spans="1:17" x14ac:dyDescent="0.2">
      <c r="A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5.75" x14ac:dyDescent="0.25">
      <c r="A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13" t="str">
        <f>IF(GeneralInfo!$B$14="","",GeneralInfo!$B$14)</f>
        <v/>
      </c>
    </row>
    <row r="101" spans="1:17" ht="15.75" x14ac:dyDescent="0.25">
      <c r="A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13" t="s">
        <v>274</v>
      </c>
    </row>
    <row r="102" spans="1:17" ht="15.75" x14ac:dyDescent="0.25">
      <c r="A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13" t="s">
        <v>224</v>
      </c>
    </row>
    <row r="103" spans="1:17" ht="15.75" customHeight="1" x14ac:dyDescent="0.25">
      <c r="A103" s="390">
        <f>A52</f>
        <v>0</v>
      </c>
      <c r="B103" s="390"/>
      <c r="C103" s="390"/>
      <c r="D103" s="390"/>
      <c r="E103" s="390"/>
      <c r="F103" s="390"/>
      <c r="G103" s="390"/>
      <c r="H103" s="390"/>
      <c r="I103" s="390"/>
      <c r="J103" s="390"/>
      <c r="K103" s="390"/>
      <c r="L103" s="390"/>
      <c r="M103" s="390"/>
      <c r="N103" s="390"/>
      <c r="O103" s="390"/>
      <c r="P103" s="390"/>
      <c r="Q103" s="390"/>
    </row>
    <row r="104" spans="1:17" ht="15.75" x14ac:dyDescent="0.25">
      <c r="A104" s="395" t="s">
        <v>273</v>
      </c>
      <c r="B104" s="395"/>
      <c r="C104" s="395"/>
      <c r="D104" s="395"/>
      <c r="E104" s="395"/>
      <c r="F104" s="395"/>
      <c r="G104" s="395"/>
      <c r="H104" s="395"/>
      <c r="I104" s="395"/>
      <c r="J104" s="395"/>
      <c r="K104" s="395"/>
      <c r="L104" s="395"/>
      <c r="M104" s="395"/>
      <c r="N104" s="395"/>
      <c r="O104" s="395"/>
      <c r="P104" s="395"/>
      <c r="Q104" s="395"/>
    </row>
    <row r="105" spans="1:17" ht="15.75" x14ac:dyDescent="0.25">
      <c r="A105" s="390" t="str">
        <f>A54</f>
        <v>FOR THE PERIOD 01/00/1900 TO 01/00/1900</v>
      </c>
      <c r="B105" s="390"/>
      <c r="C105" s="390"/>
      <c r="D105" s="390"/>
      <c r="E105" s="390"/>
      <c r="F105" s="390"/>
      <c r="G105" s="390"/>
      <c r="H105" s="390"/>
      <c r="I105" s="390"/>
      <c r="J105" s="390"/>
      <c r="K105" s="390"/>
      <c r="L105" s="390"/>
      <c r="M105" s="390"/>
      <c r="N105" s="390"/>
      <c r="O105" s="390"/>
      <c r="P105" s="390"/>
      <c r="Q105" s="390"/>
    </row>
    <row r="106" spans="1:17" ht="15.75" x14ac:dyDescent="0.25">
      <c r="A106" s="13"/>
      <c r="B106" s="15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13"/>
    </row>
    <row r="107" spans="1:17" ht="24.75" customHeight="1" x14ac:dyDescent="0.25">
      <c r="A107" s="3"/>
      <c r="B107" s="15"/>
      <c r="C107" s="3"/>
      <c r="D107" s="213" t="s">
        <v>642</v>
      </c>
      <c r="E107" s="4"/>
      <c r="F107" s="213" t="s">
        <v>643</v>
      </c>
      <c r="G107" s="4"/>
      <c r="H107" s="213" t="s">
        <v>644</v>
      </c>
      <c r="I107" s="4"/>
      <c r="J107" s="213" t="s">
        <v>607</v>
      </c>
      <c r="K107" s="4"/>
      <c r="L107" s="213" t="s">
        <v>608</v>
      </c>
      <c r="M107" s="4"/>
      <c r="N107" s="213" t="s">
        <v>609</v>
      </c>
      <c r="O107" s="3"/>
      <c r="P107" s="400" t="s">
        <v>610</v>
      </c>
      <c r="Q107" s="402"/>
    </row>
    <row r="108" spans="1:17" ht="15.75" x14ac:dyDescent="0.25">
      <c r="A108" s="3"/>
      <c r="C108" s="3"/>
      <c r="D108" s="14" t="s">
        <v>216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3"/>
      <c r="P108" s="3"/>
      <c r="Q108" s="3"/>
    </row>
    <row r="109" spans="1:17" ht="15.75" x14ac:dyDescent="0.25">
      <c r="A109" s="3"/>
      <c r="C109" s="3"/>
      <c r="D109" s="14" t="s">
        <v>219</v>
      </c>
      <c r="E109" s="14"/>
      <c r="F109" s="14" t="s">
        <v>194</v>
      </c>
      <c r="G109" s="14"/>
      <c r="H109" s="14" t="str">
        <f>H10</f>
        <v>RCF</v>
      </c>
      <c r="I109" s="14"/>
      <c r="J109" s="14" t="str">
        <f>J10</f>
        <v>NF-CBS</v>
      </c>
      <c r="K109" s="14"/>
      <c r="L109" s="14" t="str">
        <f>L10</f>
        <v>RCF-CBS</v>
      </c>
      <c r="M109" s="14"/>
      <c r="N109" s="104" t="s">
        <v>275</v>
      </c>
      <c r="O109" s="13"/>
      <c r="P109" s="3"/>
      <c r="Q109" s="22" t="s">
        <v>308</v>
      </c>
    </row>
    <row r="110" spans="1:17" ht="16.5" thickBot="1" x14ac:dyDescent="0.3">
      <c r="A110" s="3"/>
      <c r="B110" s="133" t="s">
        <v>80</v>
      </c>
      <c r="C110" s="3"/>
      <c r="D110" s="17" t="s">
        <v>98</v>
      </c>
      <c r="E110" s="14"/>
      <c r="F110" s="17"/>
      <c r="G110" s="14"/>
      <c r="H110" s="17"/>
      <c r="I110" s="14"/>
      <c r="J110" s="17"/>
      <c r="K110" s="14"/>
      <c r="L110" s="17"/>
      <c r="M110" s="14"/>
      <c r="N110" s="17"/>
      <c r="O110" s="13"/>
      <c r="P110" s="131" t="s">
        <v>432</v>
      </c>
      <c r="Q110" s="131" t="s">
        <v>396</v>
      </c>
    </row>
    <row r="111" spans="1:17" ht="17.25" customHeight="1" x14ac:dyDescent="0.2">
      <c r="A111" s="3"/>
      <c r="B111" s="135" t="s">
        <v>79</v>
      </c>
      <c r="C111" s="3"/>
      <c r="D111" s="99"/>
      <c r="E111" s="99"/>
      <c r="F111" s="3"/>
      <c r="G111" s="3"/>
      <c r="H111" s="99"/>
      <c r="I111" s="99"/>
      <c r="J111" s="99"/>
      <c r="K111" s="99"/>
      <c r="L111" s="99"/>
      <c r="M111" s="99"/>
      <c r="N111" s="3"/>
      <c r="O111" s="3"/>
      <c r="P111" s="99"/>
      <c r="Q111" s="3"/>
    </row>
    <row r="112" spans="1:17" ht="18" customHeight="1" x14ac:dyDescent="0.2">
      <c r="A112" s="12">
        <v>72</v>
      </c>
      <c r="B112" s="134" t="s">
        <v>128</v>
      </c>
      <c r="C112" s="3"/>
      <c r="D112" s="117">
        <f>'sch f'!G109</f>
        <v>0</v>
      </c>
      <c r="E112" s="114"/>
      <c r="F112" s="117">
        <f>IF(Q112=32,0,IFERROR(ROUND((INDEX('sch s'!$D$10:$D$54,MATCH('sch r'!Q112,'sch s'!$A$10:$A$54))*'sch r'!D112),0),0))</f>
        <v>0</v>
      </c>
      <c r="G112" s="114"/>
      <c r="H112" s="117">
        <f>IF(Q112=32,0,IFERROR(ROUND((INDEX('sch s'!$E$10:$E$54,MATCH('sch r'!Q112,'sch s'!$A$10:$A$54))*'sch r'!D112),0),0))</f>
        <v>0</v>
      </c>
      <c r="I112" s="114"/>
      <c r="J112" s="117">
        <f>IF(Q112=32,0,IFERROR(ROUND((INDEX('sch s'!$F$10:$F$54,MATCH('sch r'!Q112,'sch s'!$A$10:$A$54))*'sch r'!D112),0),0))</f>
        <v>0</v>
      </c>
      <c r="K112" s="114"/>
      <c r="L112" s="117">
        <f>IF(Q112=32,0,IFERROR(ROUND((INDEX('sch s'!$G$10:$G$54,MATCH('sch r'!Q112,'sch s'!$A$10:$A$54))*'sch r'!D112),0),0))</f>
        <v>0</v>
      </c>
      <c r="M112" s="114"/>
      <c r="N112" s="117">
        <f t="shared" ref="N112:N119" si="5">ROUND(D112-F112-H112-J112-L112,0)</f>
        <v>0</v>
      </c>
      <c r="O112" s="3"/>
      <c r="P112" s="8" t="s">
        <v>306</v>
      </c>
      <c r="Q112" s="236"/>
    </row>
    <row r="113" spans="1:17" ht="18" customHeight="1" x14ac:dyDescent="0.2">
      <c r="A113" s="12">
        <v>73</v>
      </c>
      <c r="B113" s="134" t="s">
        <v>291</v>
      </c>
      <c r="C113" s="3"/>
      <c r="D113" s="117">
        <f>'sch f'!G110</f>
        <v>0</v>
      </c>
      <c r="E113" s="114"/>
      <c r="F113" s="117">
        <f>IF(Q113=32,0,IFERROR(ROUND((INDEX('sch s'!$D$10:$D$54,MATCH('sch r'!Q113,'sch s'!$A$10:$A$54))*'sch r'!D113),0),0))</f>
        <v>0</v>
      </c>
      <c r="G113" s="114"/>
      <c r="H113" s="117">
        <f>IF(Q113=32,0,IFERROR(ROUND((INDEX('sch s'!$E$10:$E$54,MATCH('sch r'!Q113,'sch s'!$A$10:$A$54))*'sch r'!D113),0),0))</f>
        <v>0</v>
      </c>
      <c r="I113" s="114"/>
      <c r="J113" s="117">
        <f>IF(Q113=32,0,IFERROR(ROUND((INDEX('sch s'!$F$10:$F$54,MATCH('sch r'!Q113,'sch s'!$A$10:$A$54))*'sch r'!D113),0),0))</f>
        <v>0</v>
      </c>
      <c r="K113" s="114"/>
      <c r="L113" s="117">
        <f>IF(Q113=32,0,IFERROR(ROUND((INDEX('sch s'!$G$10:$G$54,MATCH('sch r'!Q113,'sch s'!$A$10:$A$54))*'sch r'!D113),0),0))</f>
        <v>0</v>
      </c>
      <c r="M113" s="114"/>
      <c r="N113" s="117">
        <f t="shared" si="5"/>
        <v>0</v>
      </c>
      <c r="O113" s="3"/>
      <c r="P113" s="8" t="s">
        <v>306</v>
      </c>
      <c r="Q113" s="236"/>
    </row>
    <row r="114" spans="1:17" ht="18" customHeight="1" x14ac:dyDescent="0.2">
      <c r="A114" s="12">
        <v>74</v>
      </c>
      <c r="B114" s="134" t="s">
        <v>136</v>
      </c>
      <c r="C114" s="3"/>
      <c r="D114" s="117">
        <f>'sch f'!G111</f>
        <v>0</v>
      </c>
      <c r="E114" s="114"/>
      <c r="F114" s="117">
        <f>IF(Q114=32,0,IFERROR(ROUND((INDEX('sch s'!$D$10:$D$54,MATCH('sch r'!Q114,'sch s'!$A$10:$A$54))*'sch r'!D114),0),0))</f>
        <v>0</v>
      </c>
      <c r="G114" s="114"/>
      <c r="H114" s="117">
        <f>IF(Q114=32,0,IFERROR(ROUND((INDEX('sch s'!$E$10:$E$54,MATCH('sch r'!Q114,'sch s'!$A$10:$A$54))*'sch r'!D114),0),0))</f>
        <v>0</v>
      </c>
      <c r="I114" s="114"/>
      <c r="J114" s="117">
        <f>IF(Q114=32,0,IFERROR(ROUND((INDEX('sch s'!$F$10:$F$54,MATCH('sch r'!Q114,'sch s'!$A$10:$A$54))*'sch r'!D114),0),0))</f>
        <v>0</v>
      </c>
      <c r="K114" s="114"/>
      <c r="L114" s="117">
        <f>IF(Q114=32,0,IFERROR(ROUND((INDEX('sch s'!$G$10:$G$54,MATCH('sch r'!Q114,'sch s'!$A$10:$A$54))*'sch r'!D114),0),0))</f>
        <v>0</v>
      </c>
      <c r="M114" s="114"/>
      <c r="N114" s="117">
        <f t="shared" si="5"/>
        <v>0</v>
      </c>
      <c r="O114" s="3"/>
      <c r="P114" s="8" t="s">
        <v>306</v>
      </c>
      <c r="Q114" s="236"/>
    </row>
    <row r="115" spans="1:17" ht="18" customHeight="1" x14ac:dyDescent="0.2">
      <c r="A115" s="12">
        <v>75</v>
      </c>
      <c r="B115" s="134" t="s">
        <v>129</v>
      </c>
      <c r="C115" s="3"/>
      <c r="D115" s="117">
        <f>'sch f'!G112</f>
        <v>0</v>
      </c>
      <c r="E115" s="114"/>
      <c r="F115" s="117">
        <f>IF(Q115=32,0,IFERROR(ROUND((INDEX('sch s'!$D$10:$D$54,MATCH('sch r'!Q115,'sch s'!$A$10:$A$54))*'sch r'!D115),0),0))</f>
        <v>0</v>
      </c>
      <c r="G115" s="114"/>
      <c r="H115" s="117">
        <f>IF(Q115=32,0,IFERROR(ROUND((INDEX('sch s'!$E$10:$E$54,MATCH('sch r'!Q115,'sch s'!$A$10:$A$54))*'sch r'!D115),0),0))</f>
        <v>0</v>
      </c>
      <c r="I115" s="114"/>
      <c r="J115" s="117">
        <f>IF(Q115=32,0,IFERROR(ROUND((INDEX('sch s'!$F$10:$F$54,MATCH('sch r'!Q115,'sch s'!$A$10:$A$54))*'sch r'!D115),0),0))</f>
        <v>0</v>
      </c>
      <c r="K115" s="114"/>
      <c r="L115" s="117">
        <f>IF(Q115=32,0,IFERROR(ROUND((INDEX('sch s'!$G$10:$G$54,MATCH('sch r'!Q115,'sch s'!$A$10:$A$54))*'sch r'!D115),0),0))</f>
        <v>0</v>
      </c>
      <c r="M115" s="114"/>
      <c r="N115" s="117">
        <f t="shared" si="5"/>
        <v>0</v>
      </c>
      <c r="O115" s="3"/>
      <c r="P115" s="8" t="s">
        <v>306</v>
      </c>
      <c r="Q115" s="236"/>
    </row>
    <row r="116" spans="1:17" ht="18" customHeight="1" x14ac:dyDescent="0.2">
      <c r="A116" s="12">
        <v>76</v>
      </c>
      <c r="B116" s="134" t="s">
        <v>252</v>
      </c>
      <c r="C116" s="3"/>
      <c r="D116" s="117">
        <f>'sch f'!G113</f>
        <v>0</v>
      </c>
      <c r="E116" s="114"/>
      <c r="F116" s="117">
        <f>IF(Q116=32,0,IFERROR(ROUND((INDEX('sch s'!$D$10:$D$54,MATCH('sch r'!Q116,'sch s'!$A$10:$A$54))*'sch r'!D116),0),0))</f>
        <v>0</v>
      </c>
      <c r="G116" s="114"/>
      <c r="H116" s="117">
        <f>IF(Q116=32,0,IFERROR(ROUND((INDEX('sch s'!$E$10:$E$54,MATCH('sch r'!Q116,'sch s'!$A$10:$A$54))*'sch r'!D116),0),0))</f>
        <v>0</v>
      </c>
      <c r="I116" s="114"/>
      <c r="J116" s="117">
        <f>IF(Q116=32,0,IFERROR(ROUND((INDEX('sch s'!$F$10:$F$54,MATCH('sch r'!Q116,'sch s'!$A$10:$A$54))*'sch r'!D116),0),0))</f>
        <v>0</v>
      </c>
      <c r="K116" s="114"/>
      <c r="L116" s="117">
        <f>IF(Q116=32,0,IFERROR(ROUND((INDEX('sch s'!$G$10:$G$54,MATCH('sch r'!Q116,'sch s'!$A$10:$A$54))*'sch r'!D116),0),0))</f>
        <v>0</v>
      </c>
      <c r="M116" s="114"/>
      <c r="N116" s="117">
        <f t="shared" si="5"/>
        <v>0</v>
      </c>
      <c r="O116" s="3"/>
      <c r="P116" s="8" t="s">
        <v>306</v>
      </c>
      <c r="Q116" s="236"/>
    </row>
    <row r="117" spans="1:17" ht="18" customHeight="1" x14ac:dyDescent="0.2">
      <c r="A117" s="12">
        <v>77</v>
      </c>
      <c r="B117" s="134" t="s">
        <v>140</v>
      </c>
      <c r="C117" s="3"/>
      <c r="D117" s="117">
        <f>'sch f'!G114</f>
        <v>0</v>
      </c>
      <c r="E117" s="114"/>
      <c r="F117" s="117">
        <f>IF(Q117=32,0,IFERROR(ROUND((INDEX('sch s'!$D$10:$D$54,MATCH('sch r'!Q117,'sch s'!$A$10:$A$54))*'sch r'!D117),0),0))</f>
        <v>0</v>
      </c>
      <c r="G117" s="114"/>
      <c r="H117" s="117">
        <f>IF(Q117=32,0,IFERROR(ROUND((INDEX('sch s'!$E$10:$E$54,MATCH('sch r'!Q117,'sch s'!$A$10:$A$54))*'sch r'!D117),0),0))</f>
        <v>0</v>
      </c>
      <c r="I117" s="114"/>
      <c r="J117" s="117">
        <f>IF(Q117=32,0,IFERROR(ROUND((INDEX('sch s'!$F$10:$F$54,MATCH('sch r'!Q117,'sch s'!$A$10:$A$54))*'sch r'!D117),0),0))</f>
        <v>0</v>
      </c>
      <c r="K117" s="114"/>
      <c r="L117" s="117">
        <f>IF(Q117=32,0,IFERROR(ROUND((INDEX('sch s'!$G$10:$G$54,MATCH('sch r'!Q117,'sch s'!$A$10:$A$54))*'sch r'!D117),0),0))</f>
        <v>0</v>
      </c>
      <c r="M117" s="114"/>
      <c r="N117" s="117">
        <f t="shared" si="5"/>
        <v>0</v>
      </c>
      <c r="O117" s="3"/>
      <c r="P117" s="8" t="s">
        <v>306</v>
      </c>
      <c r="Q117" s="236"/>
    </row>
    <row r="118" spans="1:17" ht="18" customHeight="1" x14ac:dyDescent="0.2">
      <c r="A118" s="12">
        <v>78</v>
      </c>
      <c r="B118" s="134" t="str">
        <f>'sch f'!C115</f>
        <v>Other:</v>
      </c>
      <c r="C118" s="3"/>
      <c r="D118" s="117">
        <f>'sch f'!G115</f>
        <v>0</v>
      </c>
      <c r="E118" s="114"/>
      <c r="F118" s="117">
        <f>IF(Q118=32,0,IFERROR(ROUND((INDEX('sch s'!$D$10:$D$54,MATCH('sch r'!Q118,'sch s'!$A$10:$A$54))*'sch r'!D118),0),0))</f>
        <v>0</v>
      </c>
      <c r="G118" s="114"/>
      <c r="H118" s="117">
        <f>IF(Q118=32,0,IFERROR(ROUND((INDEX('sch s'!$E$10:$E$54,MATCH('sch r'!Q118,'sch s'!$A$10:$A$54))*'sch r'!D118),0),0))</f>
        <v>0</v>
      </c>
      <c r="I118" s="114"/>
      <c r="J118" s="117">
        <f>IF(Q118=32,0,IFERROR(ROUND((INDEX('sch s'!$F$10:$F$54,MATCH('sch r'!Q118,'sch s'!$A$10:$A$54))*'sch r'!D118),0),0))</f>
        <v>0</v>
      </c>
      <c r="K118" s="114"/>
      <c r="L118" s="117">
        <f>IF(Q118=32,0,IFERROR(ROUND((INDEX('sch s'!$G$10:$G$54,MATCH('sch r'!Q118,'sch s'!$A$10:$A$54))*'sch r'!D118),0),0))</f>
        <v>0</v>
      </c>
      <c r="M118" s="114"/>
      <c r="N118" s="117">
        <f t="shared" si="5"/>
        <v>0</v>
      </c>
      <c r="O118" s="3"/>
      <c r="P118" s="8" t="s">
        <v>306</v>
      </c>
      <c r="Q118" s="236"/>
    </row>
    <row r="119" spans="1:17" ht="18" customHeight="1" x14ac:dyDescent="0.2">
      <c r="A119" s="12">
        <v>79</v>
      </c>
      <c r="B119" s="134" t="str">
        <f>'sch f'!C116</f>
        <v>Other:</v>
      </c>
      <c r="C119" s="3"/>
      <c r="D119" s="117">
        <f>'sch f'!G116</f>
        <v>0</v>
      </c>
      <c r="E119" s="114"/>
      <c r="F119" s="117">
        <f>IF(Q119=32,0,IFERROR(ROUND((INDEX('sch s'!$D$10:$D$54,MATCH('sch r'!Q119,'sch s'!$A$10:$A$54))*'sch r'!D119),0),0))</f>
        <v>0</v>
      </c>
      <c r="G119" s="114"/>
      <c r="H119" s="117">
        <f>IF(Q119=32,0,IFERROR(ROUND((INDEX('sch s'!$E$10:$E$54,MATCH('sch r'!Q119,'sch s'!$A$10:$A$54))*'sch r'!D119),0),0))</f>
        <v>0</v>
      </c>
      <c r="I119" s="114"/>
      <c r="J119" s="117">
        <f>IF(Q119=32,0,IFERROR(ROUND((INDEX('sch s'!$F$10:$F$54,MATCH('sch r'!Q119,'sch s'!$A$10:$A$54))*'sch r'!D119),0),0))</f>
        <v>0</v>
      </c>
      <c r="K119" s="114"/>
      <c r="L119" s="117">
        <f>IF(Q119=32,0,IFERROR(ROUND((INDEX('sch s'!$G$10:$G$54,MATCH('sch r'!Q119,'sch s'!$A$10:$A$54))*'sch r'!D119),0),0))</f>
        <v>0</v>
      </c>
      <c r="M119" s="114"/>
      <c r="N119" s="117">
        <f t="shared" si="5"/>
        <v>0</v>
      </c>
      <c r="O119" s="3"/>
      <c r="P119" s="8" t="s">
        <v>306</v>
      </c>
      <c r="Q119" s="236"/>
    </row>
    <row r="120" spans="1:17" ht="18" customHeight="1" x14ac:dyDescent="0.2">
      <c r="A120" s="12">
        <v>80</v>
      </c>
      <c r="B120" s="28" t="s">
        <v>528</v>
      </c>
      <c r="C120" s="3"/>
      <c r="D120" s="117">
        <f>SUM(D112:D119)</f>
        <v>0</v>
      </c>
      <c r="E120" s="114"/>
      <c r="F120" s="117">
        <f>SUM(F112:F119)</f>
        <v>0</v>
      </c>
      <c r="G120" s="114"/>
      <c r="H120" s="117">
        <f>SUM(H112:H119)</f>
        <v>0</v>
      </c>
      <c r="I120" s="114"/>
      <c r="J120" s="117">
        <f>SUM(J112:J119)</f>
        <v>0</v>
      </c>
      <c r="K120" s="114"/>
      <c r="L120" s="117">
        <f>SUM(L112:L119)</f>
        <v>0</v>
      </c>
      <c r="M120" s="114"/>
      <c r="N120" s="117">
        <f>SUM(N112:N119)</f>
        <v>0</v>
      </c>
      <c r="O120" s="3"/>
      <c r="P120" s="8"/>
      <c r="Q120" s="3"/>
    </row>
    <row r="121" spans="1:17" ht="24" customHeight="1" x14ac:dyDescent="0.2">
      <c r="A121" s="3"/>
      <c r="B121" s="135" t="s">
        <v>81</v>
      </c>
      <c r="C121" s="3"/>
      <c r="D121" s="99"/>
      <c r="E121" s="99"/>
      <c r="F121" s="3"/>
      <c r="G121" s="3"/>
      <c r="H121" s="99"/>
      <c r="I121" s="99"/>
      <c r="J121" s="99"/>
      <c r="K121" s="99"/>
      <c r="L121" s="99"/>
      <c r="M121" s="99"/>
      <c r="N121" s="99"/>
      <c r="O121" s="3"/>
      <c r="P121" s="8"/>
      <c r="Q121" s="3"/>
    </row>
    <row r="122" spans="1:17" ht="18" customHeight="1" x14ac:dyDescent="0.2">
      <c r="A122" s="12">
        <v>81</v>
      </c>
      <c r="B122" s="134" t="s">
        <v>128</v>
      </c>
      <c r="C122" s="3"/>
      <c r="D122" s="117">
        <f>'sch f'!G119</f>
        <v>0</v>
      </c>
      <c r="E122" s="114"/>
      <c r="F122" s="117">
        <f>IF(Q122=32,0,IFERROR(ROUND((INDEX('sch s'!$D$10:$D$54,MATCH('sch r'!Q122,'sch s'!$A$10:$A$54))*'sch r'!D122),0),0))</f>
        <v>0</v>
      </c>
      <c r="G122" s="114"/>
      <c r="H122" s="117">
        <f>IF(Q122=32,0,IFERROR(ROUND((INDEX('sch s'!$E$10:$E$54,MATCH('sch r'!Q122,'sch s'!$A$10:$A$54))*'sch r'!D122),0),0))</f>
        <v>0</v>
      </c>
      <c r="I122" s="114"/>
      <c r="J122" s="117">
        <f>IF(Q122=32,0,IFERROR(ROUND((INDEX('sch s'!$F$10:$F$54,MATCH('sch r'!Q122,'sch s'!$A$10:$A$54))*'sch r'!D122),0),0))</f>
        <v>0</v>
      </c>
      <c r="K122" s="114"/>
      <c r="L122" s="117">
        <f>IF(Q122=32,0,IFERROR(ROUND((INDEX('sch s'!$G$10:$G$54,MATCH('sch r'!Q122,'sch s'!$A$10:$A$54))*'sch r'!D122),0),0))</f>
        <v>0</v>
      </c>
      <c r="M122" s="114"/>
      <c r="N122" s="117">
        <f t="shared" ref="N122:N129" si="6">ROUND(D122-F122-H122-J122-L122,0)</f>
        <v>0</v>
      </c>
      <c r="O122" s="3"/>
      <c r="P122" s="8" t="s">
        <v>306</v>
      </c>
      <c r="Q122" s="236"/>
    </row>
    <row r="123" spans="1:17" ht="18" customHeight="1" x14ac:dyDescent="0.2">
      <c r="A123" s="12">
        <v>82</v>
      </c>
      <c r="B123" s="134" t="s">
        <v>141</v>
      </c>
      <c r="C123" s="3"/>
      <c r="D123" s="117">
        <f>'sch f'!G120</f>
        <v>0</v>
      </c>
      <c r="E123" s="114"/>
      <c r="F123" s="117">
        <f>IF(Q123=32,0,IFERROR(ROUND((INDEX('sch s'!$D$10:$D$54,MATCH('sch r'!Q123,'sch s'!$A$10:$A$54))*'sch r'!D123),0),0))</f>
        <v>0</v>
      </c>
      <c r="G123" s="114"/>
      <c r="H123" s="117">
        <f>IF(Q123=32,0,IFERROR(ROUND((INDEX('sch s'!$E$10:$E$54,MATCH('sch r'!Q123,'sch s'!$A$10:$A$54))*'sch r'!D123),0),0))</f>
        <v>0</v>
      </c>
      <c r="I123" s="114"/>
      <c r="J123" s="117">
        <f>IF(Q123=32,0,IFERROR(ROUND((INDEX('sch s'!$F$10:$F$54,MATCH('sch r'!Q123,'sch s'!$A$10:$A$54))*'sch r'!D123),0),0))</f>
        <v>0</v>
      </c>
      <c r="K123" s="114"/>
      <c r="L123" s="117">
        <f>IF(Q123=32,0,IFERROR(ROUND((INDEX('sch s'!$G$10:$G$54,MATCH('sch r'!Q123,'sch s'!$A$10:$A$54))*'sch r'!D123),0),0))</f>
        <v>0</v>
      </c>
      <c r="M123" s="114"/>
      <c r="N123" s="117">
        <f t="shared" si="6"/>
        <v>0</v>
      </c>
      <c r="O123" s="3"/>
      <c r="P123" s="8" t="s">
        <v>306</v>
      </c>
      <c r="Q123" s="236"/>
    </row>
    <row r="124" spans="1:17" ht="18" customHeight="1" x14ac:dyDescent="0.2">
      <c r="A124" s="12">
        <v>83</v>
      </c>
      <c r="B124" s="134" t="s">
        <v>290</v>
      </c>
      <c r="C124" s="3"/>
      <c r="D124" s="117">
        <f>'sch f'!G121</f>
        <v>0</v>
      </c>
      <c r="E124" s="114"/>
      <c r="F124" s="117">
        <f>IF(Q124=32,0,IFERROR(ROUND((INDEX('sch s'!$D$10:$D$54,MATCH('sch r'!Q124,'sch s'!$A$10:$A$54))*'sch r'!D124),0),0))</f>
        <v>0</v>
      </c>
      <c r="G124" s="114"/>
      <c r="H124" s="117">
        <f>IF(Q124=32,0,IFERROR(ROUND((INDEX('sch s'!$E$10:$E$54,MATCH('sch r'!Q124,'sch s'!$A$10:$A$54))*'sch r'!D124),0),0))</f>
        <v>0</v>
      </c>
      <c r="I124" s="114"/>
      <c r="J124" s="117">
        <f>IF(Q124=32,0,IFERROR(ROUND((INDEX('sch s'!$F$10:$F$54,MATCH('sch r'!Q124,'sch s'!$A$10:$A$54))*'sch r'!D124),0),0))</f>
        <v>0</v>
      </c>
      <c r="K124" s="114"/>
      <c r="L124" s="117">
        <f>IF(Q124=32,0,IFERROR(ROUND((INDEX('sch s'!$G$10:$G$54,MATCH('sch r'!Q124,'sch s'!$A$10:$A$54))*'sch r'!D124),0),0))</f>
        <v>0</v>
      </c>
      <c r="M124" s="114"/>
      <c r="N124" s="117">
        <f t="shared" si="6"/>
        <v>0</v>
      </c>
      <c r="O124" s="3"/>
      <c r="P124" s="8" t="s">
        <v>306</v>
      </c>
      <c r="Q124" s="236"/>
    </row>
    <row r="125" spans="1:17" ht="18" customHeight="1" x14ac:dyDescent="0.2">
      <c r="A125" s="12">
        <v>84</v>
      </c>
      <c r="B125" s="134" t="s">
        <v>106</v>
      </c>
      <c r="C125" s="3"/>
      <c r="D125" s="117">
        <f>'sch f'!G122</f>
        <v>0</v>
      </c>
      <c r="E125" s="114"/>
      <c r="F125" s="117">
        <f>IF(Q125=32,0,IFERROR(ROUND((INDEX('sch s'!$D$10:$D$54,MATCH('sch r'!Q125,'sch s'!$A$10:$A$54))*'sch r'!D125),0),0))</f>
        <v>0</v>
      </c>
      <c r="G125" s="114"/>
      <c r="H125" s="117">
        <f>IF(Q125=32,0,IFERROR(ROUND((INDEX('sch s'!$E$10:$E$54,MATCH('sch r'!Q125,'sch s'!$A$10:$A$54))*'sch r'!D125),0),0))</f>
        <v>0</v>
      </c>
      <c r="I125" s="114"/>
      <c r="J125" s="117">
        <f>IF(Q125=32,0,IFERROR(ROUND((INDEX('sch s'!$F$10:$F$54,MATCH('sch r'!Q125,'sch s'!$A$10:$A$54))*'sch r'!D125),0),0))</f>
        <v>0</v>
      </c>
      <c r="K125" s="114"/>
      <c r="L125" s="117">
        <f>IF(Q125=32,0,IFERROR(ROUND((INDEX('sch s'!$G$10:$G$54,MATCH('sch r'!Q125,'sch s'!$A$10:$A$54))*'sch r'!D125),0),0))</f>
        <v>0</v>
      </c>
      <c r="M125" s="114"/>
      <c r="N125" s="117">
        <f t="shared" si="6"/>
        <v>0</v>
      </c>
      <c r="O125" s="3"/>
      <c r="P125" s="8" t="s">
        <v>306</v>
      </c>
      <c r="Q125" s="236"/>
    </row>
    <row r="126" spans="1:17" ht="18" customHeight="1" x14ac:dyDescent="0.2">
      <c r="A126" s="12">
        <v>85</v>
      </c>
      <c r="B126" s="134" t="s">
        <v>129</v>
      </c>
      <c r="C126" s="3"/>
      <c r="D126" s="117">
        <f>'sch f'!G123</f>
        <v>0</v>
      </c>
      <c r="E126" s="114"/>
      <c r="F126" s="117">
        <f>IF(Q126=32,0,IFERROR(ROUND((INDEX('sch s'!$D$10:$D$54,MATCH('sch r'!Q126,'sch s'!$A$10:$A$54))*'sch r'!D126),0),0))</f>
        <v>0</v>
      </c>
      <c r="G126" s="114"/>
      <c r="H126" s="117">
        <f>IF(Q126=32,0,IFERROR(ROUND((INDEX('sch s'!$E$10:$E$54,MATCH('sch r'!Q126,'sch s'!$A$10:$A$54))*'sch r'!D126),0),0))</f>
        <v>0</v>
      </c>
      <c r="I126" s="114"/>
      <c r="J126" s="117">
        <f>IF(Q126=32,0,IFERROR(ROUND((INDEX('sch s'!$F$10:$F$54,MATCH('sch r'!Q126,'sch s'!$A$10:$A$54))*'sch r'!D126),0),0))</f>
        <v>0</v>
      </c>
      <c r="K126" s="114"/>
      <c r="L126" s="117">
        <f>IF(Q126=32,0,IFERROR(ROUND((INDEX('sch s'!$G$10:$G$54,MATCH('sch r'!Q126,'sch s'!$A$10:$A$54))*'sch r'!D126),0),0))</f>
        <v>0</v>
      </c>
      <c r="M126" s="114"/>
      <c r="N126" s="117">
        <f t="shared" si="6"/>
        <v>0</v>
      </c>
      <c r="O126" s="3"/>
      <c r="P126" s="8" t="s">
        <v>306</v>
      </c>
      <c r="Q126" s="236"/>
    </row>
    <row r="127" spans="1:17" ht="18" customHeight="1" x14ac:dyDescent="0.2">
      <c r="A127" s="12">
        <v>86</v>
      </c>
      <c r="B127" s="134" t="s">
        <v>252</v>
      </c>
      <c r="C127" s="3"/>
      <c r="D127" s="117">
        <f>'sch f'!G124</f>
        <v>0</v>
      </c>
      <c r="E127" s="114"/>
      <c r="F127" s="117">
        <f>IF(Q127=32,0,IFERROR(ROUND((INDEX('sch s'!$D$10:$D$54,MATCH('sch r'!Q127,'sch s'!$A$10:$A$54))*'sch r'!D127),0),0))</f>
        <v>0</v>
      </c>
      <c r="G127" s="114"/>
      <c r="H127" s="117">
        <f>IF(Q127=32,0,IFERROR(ROUND((INDEX('sch s'!$E$10:$E$54,MATCH('sch r'!Q127,'sch s'!$A$10:$A$54))*'sch r'!D127),0),0))</f>
        <v>0</v>
      </c>
      <c r="I127" s="114"/>
      <c r="J127" s="117">
        <f>IF(Q127=32,0,IFERROR(ROUND((INDEX('sch s'!$F$10:$F$54,MATCH('sch r'!Q127,'sch s'!$A$10:$A$54))*'sch r'!D127),0),0))</f>
        <v>0</v>
      </c>
      <c r="K127" s="114"/>
      <c r="L127" s="117">
        <f>IF(Q127=32,0,IFERROR(ROUND((INDEX('sch s'!$G$10:$G$54,MATCH('sch r'!Q127,'sch s'!$A$10:$A$54))*'sch r'!D127),0),0))</f>
        <v>0</v>
      </c>
      <c r="M127" s="114"/>
      <c r="N127" s="117">
        <f t="shared" si="6"/>
        <v>0</v>
      </c>
      <c r="O127" s="3"/>
      <c r="P127" s="8" t="s">
        <v>306</v>
      </c>
      <c r="Q127" s="236"/>
    </row>
    <row r="128" spans="1:17" ht="18" customHeight="1" x14ac:dyDescent="0.2">
      <c r="A128" s="12">
        <v>87</v>
      </c>
      <c r="B128" s="134" t="str">
        <f>'sch f'!C125</f>
        <v>Other:</v>
      </c>
      <c r="C128" s="3"/>
      <c r="D128" s="117">
        <f>'sch f'!G125</f>
        <v>0</v>
      </c>
      <c r="E128" s="114"/>
      <c r="F128" s="117">
        <f>IF(Q128=32,0,IFERROR(ROUND((INDEX('sch s'!$D$10:$D$54,MATCH('sch r'!Q128,'sch s'!$A$10:$A$54))*'sch r'!D128),0),0))</f>
        <v>0</v>
      </c>
      <c r="G128" s="114"/>
      <c r="H128" s="117">
        <f>IF(Q128=32,0,IFERROR(ROUND((INDEX('sch s'!$E$10:$E$54,MATCH('sch r'!Q128,'sch s'!$A$10:$A$54))*'sch r'!D128),0),0))</f>
        <v>0</v>
      </c>
      <c r="I128" s="114"/>
      <c r="J128" s="117">
        <f>IF(Q128=32,0,IFERROR(ROUND((INDEX('sch s'!$F$10:$F$54,MATCH('sch r'!Q128,'sch s'!$A$10:$A$54))*'sch r'!D128),0),0))</f>
        <v>0</v>
      </c>
      <c r="K128" s="114"/>
      <c r="L128" s="117">
        <f>IF(Q128=32,0,IFERROR(ROUND((INDEX('sch s'!$G$10:$G$54,MATCH('sch r'!Q128,'sch s'!$A$10:$A$54))*'sch r'!D128),0),0))</f>
        <v>0</v>
      </c>
      <c r="M128" s="114"/>
      <c r="N128" s="117">
        <f t="shared" si="6"/>
        <v>0</v>
      </c>
      <c r="O128" s="3"/>
      <c r="P128" s="8" t="s">
        <v>306</v>
      </c>
      <c r="Q128" s="236"/>
    </row>
    <row r="129" spans="1:17" ht="18" customHeight="1" x14ac:dyDescent="0.2">
      <c r="A129" s="12">
        <v>88</v>
      </c>
      <c r="B129" s="134" t="str">
        <f>'sch f'!C126</f>
        <v>Other:</v>
      </c>
      <c r="C129" s="3"/>
      <c r="D129" s="117">
        <f>'sch f'!G126</f>
        <v>0</v>
      </c>
      <c r="E129" s="114"/>
      <c r="F129" s="117">
        <f>IF(Q129=32,0,IFERROR(ROUND((INDEX('sch s'!$D$10:$D$54,MATCH('sch r'!Q129,'sch s'!$A$10:$A$54))*'sch r'!D129),0),0))</f>
        <v>0</v>
      </c>
      <c r="G129" s="114"/>
      <c r="H129" s="117">
        <f>IF(Q129=32,0,IFERROR(ROUND((INDEX('sch s'!$E$10:$E$54,MATCH('sch r'!Q129,'sch s'!$A$10:$A$54))*'sch r'!D129),0),0))</f>
        <v>0</v>
      </c>
      <c r="I129" s="114"/>
      <c r="J129" s="117">
        <f>IF(Q129=32,0,IFERROR(ROUND((INDEX('sch s'!$F$10:$F$54,MATCH('sch r'!Q129,'sch s'!$A$10:$A$54))*'sch r'!D129),0),0))</f>
        <v>0</v>
      </c>
      <c r="K129" s="114"/>
      <c r="L129" s="117">
        <f>IF(Q129=32,0,IFERROR(ROUND((INDEX('sch s'!$G$10:$G$54,MATCH('sch r'!Q129,'sch s'!$A$10:$A$54))*'sch r'!D129),0),0))</f>
        <v>0</v>
      </c>
      <c r="M129" s="114"/>
      <c r="N129" s="117">
        <f t="shared" si="6"/>
        <v>0</v>
      </c>
      <c r="O129" s="3"/>
      <c r="P129" s="8" t="s">
        <v>306</v>
      </c>
      <c r="Q129" s="236"/>
    </row>
    <row r="130" spans="1:17" ht="18" customHeight="1" x14ac:dyDescent="0.2">
      <c r="A130" s="12">
        <v>89</v>
      </c>
      <c r="B130" s="28" t="s">
        <v>529</v>
      </c>
      <c r="C130" s="3"/>
      <c r="D130" s="117">
        <f>SUM(D122:D129)</f>
        <v>0</v>
      </c>
      <c r="E130" s="114"/>
      <c r="F130" s="117">
        <f>SUM(F122:F129)</f>
        <v>0</v>
      </c>
      <c r="G130" s="114"/>
      <c r="H130" s="117">
        <f>SUM(H122:H129)</f>
        <v>0</v>
      </c>
      <c r="I130" s="114"/>
      <c r="J130" s="117">
        <f>SUM(J122:J129)</f>
        <v>0</v>
      </c>
      <c r="K130" s="114"/>
      <c r="L130" s="117">
        <f>SUM(L122:L129)</f>
        <v>0</v>
      </c>
      <c r="M130" s="114"/>
      <c r="N130" s="117">
        <f>SUM(N122:N129)</f>
        <v>0</v>
      </c>
      <c r="O130" s="3"/>
      <c r="P130" s="8"/>
      <c r="Q130" s="3"/>
    </row>
    <row r="131" spans="1:17" ht="24" customHeight="1" x14ac:dyDescent="0.2">
      <c r="A131" s="3"/>
      <c r="B131" s="135" t="s">
        <v>407</v>
      </c>
      <c r="C131" s="3"/>
      <c r="D131" s="99"/>
      <c r="E131" s="99"/>
      <c r="F131" s="3"/>
      <c r="G131" s="3"/>
      <c r="H131" s="99"/>
      <c r="I131" s="99"/>
      <c r="J131" s="99"/>
      <c r="K131" s="99"/>
      <c r="L131" s="99"/>
      <c r="M131" s="99"/>
      <c r="N131" s="99"/>
      <c r="O131" s="3"/>
      <c r="P131" s="8"/>
      <c r="Q131" s="3"/>
    </row>
    <row r="132" spans="1:17" ht="18" customHeight="1" x14ac:dyDescent="0.2">
      <c r="A132" s="12">
        <v>90</v>
      </c>
      <c r="B132" s="134" t="s">
        <v>142</v>
      </c>
      <c r="C132" s="3"/>
      <c r="D132" s="117">
        <f>'sch f'!G129</f>
        <v>0</v>
      </c>
      <c r="E132" s="114"/>
      <c r="F132" s="117">
        <f>IF(Q132=32,0,IFERROR(ROUND((INDEX('sch s'!$D$10:$D$54,MATCH('sch r'!Q132,'sch s'!$A$10:$A$54))*'sch r'!D132),0),0))</f>
        <v>0</v>
      </c>
      <c r="G132" s="114"/>
      <c r="H132" s="117">
        <f>IF(Q132=32,0,IFERROR(ROUND((INDEX('sch s'!$E$10:$E$54,MATCH('sch r'!Q132,'sch s'!$A$10:$A$54))*'sch r'!D132),0),0))</f>
        <v>0</v>
      </c>
      <c r="I132" s="114"/>
      <c r="J132" s="117">
        <f>IF(Q132=32,0,IFERROR(ROUND((INDEX('sch s'!$F$10:$F$54,MATCH('sch r'!Q132,'sch s'!$A$10:$A$54))*'sch r'!D132),0),0))</f>
        <v>0</v>
      </c>
      <c r="K132" s="114"/>
      <c r="L132" s="117">
        <f>IF(Q132=32,0,IFERROR(ROUND((INDEX('sch s'!$G$10:$G$54,MATCH('sch r'!Q132,'sch s'!$A$10:$A$54))*'sch r'!D132),0),0))</f>
        <v>0</v>
      </c>
      <c r="M132" s="114"/>
      <c r="N132" s="117">
        <f t="shared" ref="N132:N154" si="7">ROUND(D132-F132-H132-J132-L132,0)</f>
        <v>0</v>
      </c>
      <c r="O132" s="3"/>
      <c r="P132" s="8" t="s">
        <v>306</v>
      </c>
      <c r="Q132" s="236"/>
    </row>
    <row r="133" spans="1:17" ht="18" customHeight="1" x14ac:dyDescent="0.2">
      <c r="A133" s="12">
        <v>91</v>
      </c>
      <c r="B133" s="134" t="s">
        <v>143</v>
      </c>
      <c r="C133" s="3"/>
      <c r="D133" s="117">
        <f>'sch f'!G130</f>
        <v>0</v>
      </c>
      <c r="E133" s="114"/>
      <c r="F133" s="117">
        <f>IF(Q133=32,0,IFERROR(ROUND((INDEX('sch s'!$D$10:$D$54,MATCH('sch r'!Q133,'sch s'!$A$10:$A$54))*'sch r'!D133),0),0))</f>
        <v>0</v>
      </c>
      <c r="G133" s="114"/>
      <c r="H133" s="117">
        <f>IF(Q133=32,0,IFERROR(ROUND((INDEX('sch s'!$E$10:$E$54,MATCH('sch r'!Q133,'sch s'!$A$10:$A$54))*'sch r'!D133),0),0))</f>
        <v>0</v>
      </c>
      <c r="I133" s="114"/>
      <c r="J133" s="117">
        <f>IF(Q133=32,0,IFERROR(ROUND((INDEX('sch s'!$F$10:$F$54,MATCH('sch r'!Q133,'sch s'!$A$10:$A$54))*'sch r'!D133),0),0))</f>
        <v>0</v>
      </c>
      <c r="K133" s="114"/>
      <c r="L133" s="117">
        <f>IF(Q133=32,0,IFERROR(ROUND((INDEX('sch s'!$G$10:$G$54,MATCH('sch r'!Q133,'sch s'!$A$10:$A$54))*'sch r'!D133),0),0))</f>
        <v>0</v>
      </c>
      <c r="M133" s="114"/>
      <c r="N133" s="117">
        <f t="shared" si="7"/>
        <v>0</v>
      </c>
      <c r="O133" s="3"/>
      <c r="P133" s="8" t="s">
        <v>306</v>
      </c>
      <c r="Q133" s="236"/>
    </row>
    <row r="134" spans="1:17" ht="18" customHeight="1" x14ac:dyDescent="0.2">
      <c r="A134" s="12">
        <v>92</v>
      </c>
      <c r="B134" s="134" t="s">
        <v>144</v>
      </c>
      <c r="C134" s="3"/>
      <c r="D134" s="117">
        <f>'sch f'!G131</f>
        <v>0</v>
      </c>
      <c r="E134" s="114"/>
      <c r="F134" s="117">
        <f>IF(Q134=32,0,IFERROR(ROUND((INDEX('sch s'!$D$10:$D$54,MATCH('sch r'!Q134,'sch s'!$A$10:$A$54))*'sch r'!D134),0),0))</f>
        <v>0</v>
      </c>
      <c r="G134" s="114"/>
      <c r="H134" s="117">
        <f>IF(Q134=32,0,IFERROR(ROUND((INDEX('sch s'!$E$10:$E$54,MATCH('sch r'!Q134,'sch s'!$A$10:$A$54))*'sch r'!D134),0),0))</f>
        <v>0</v>
      </c>
      <c r="I134" s="114"/>
      <c r="J134" s="117">
        <f>IF(Q134=32,0,IFERROR(ROUND((INDEX('sch s'!$F$10:$F$54,MATCH('sch r'!Q134,'sch s'!$A$10:$A$54))*'sch r'!D134),0),0))</f>
        <v>0</v>
      </c>
      <c r="K134" s="114"/>
      <c r="L134" s="117">
        <f>IF(Q134=32,0,IFERROR(ROUND((INDEX('sch s'!$G$10:$G$54,MATCH('sch r'!Q134,'sch s'!$A$10:$A$54))*'sch r'!D134),0),0))</f>
        <v>0</v>
      </c>
      <c r="M134" s="114"/>
      <c r="N134" s="117">
        <f t="shared" si="7"/>
        <v>0</v>
      </c>
      <c r="O134" s="3"/>
      <c r="P134" s="8" t="s">
        <v>306</v>
      </c>
      <c r="Q134" s="236"/>
    </row>
    <row r="135" spans="1:17" ht="18" customHeight="1" x14ac:dyDescent="0.2">
      <c r="A135" s="12">
        <v>93</v>
      </c>
      <c r="B135" s="134" t="s">
        <v>145</v>
      </c>
      <c r="C135" s="3"/>
      <c r="D135" s="117">
        <f>'sch f'!G132</f>
        <v>0</v>
      </c>
      <c r="E135" s="114"/>
      <c r="F135" s="117">
        <f>IF(Q135=32,0,IFERROR(ROUND((INDEX('sch s'!$D$10:$D$54,MATCH('sch r'!Q135,'sch s'!$A$10:$A$54))*'sch r'!D135),0),0))</f>
        <v>0</v>
      </c>
      <c r="G135" s="114"/>
      <c r="H135" s="117">
        <f>IF(Q135=32,0,IFERROR(ROUND((INDEX('sch s'!$E$10:$E$54,MATCH('sch r'!Q135,'sch s'!$A$10:$A$54))*'sch r'!D135),0),0))</f>
        <v>0</v>
      </c>
      <c r="I135" s="114"/>
      <c r="J135" s="117">
        <f>IF(Q135=32,0,IFERROR(ROUND((INDEX('sch s'!$F$10:$F$54,MATCH('sch r'!Q135,'sch s'!$A$10:$A$54))*'sch r'!D135),0),0))</f>
        <v>0</v>
      </c>
      <c r="K135" s="114"/>
      <c r="L135" s="117">
        <f>IF(Q135=32,0,IFERROR(ROUND((INDEX('sch s'!$G$10:$G$54,MATCH('sch r'!Q135,'sch s'!$A$10:$A$54))*'sch r'!D135),0),0))</f>
        <v>0</v>
      </c>
      <c r="M135" s="114"/>
      <c r="N135" s="117">
        <f t="shared" si="7"/>
        <v>0</v>
      </c>
      <c r="O135" s="3"/>
      <c r="P135" s="8" t="s">
        <v>306</v>
      </c>
      <c r="Q135" s="236"/>
    </row>
    <row r="136" spans="1:17" ht="18" customHeight="1" x14ac:dyDescent="0.2">
      <c r="A136" s="12">
        <v>94</v>
      </c>
      <c r="B136" s="134" t="s">
        <v>135</v>
      </c>
      <c r="C136" s="3"/>
      <c r="D136" s="117">
        <f>'sch f'!G133</f>
        <v>0</v>
      </c>
      <c r="E136" s="114"/>
      <c r="F136" s="117">
        <f>IF(Q136=32,0,IFERROR(ROUND((INDEX('sch s'!$D$10:$D$54,MATCH('sch r'!Q136,'sch s'!$A$10:$A$54))*'sch r'!D136),0),0))</f>
        <v>0</v>
      </c>
      <c r="G136" s="114"/>
      <c r="H136" s="117">
        <f>IF(Q136=32,0,IFERROR(ROUND((INDEX('sch s'!$E$10:$E$54,MATCH('sch r'!Q136,'sch s'!$A$10:$A$54))*'sch r'!D136),0),0))</f>
        <v>0</v>
      </c>
      <c r="I136" s="114"/>
      <c r="J136" s="117">
        <f>IF(Q136=32,0,IFERROR(ROUND((INDEX('sch s'!$F$10:$F$54,MATCH('sch r'!Q136,'sch s'!$A$10:$A$54))*'sch r'!D136),0),0))</f>
        <v>0</v>
      </c>
      <c r="K136" s="114"/>
      <c r="L136" s="117">
        <f>IF(Q136=32,0,IFERROR(ROUND((INDEX('sch s'!$G$10:$G$54,MATCH('sch r'!Q136,'sch s'!$A$10:$A$54))*'sch r'!D136),0),0))</f>
        <v>0</v>
      </c>
      <c r="M136" s="114"/>
      <c r="N136" s="117">
        <f t="shared" si="7"/>
        <v>0</v>
      </c>
      <c r="O136" s="3"/>
      <c r="P136" s="8" t="s">
        <v>306</v>
      </c>
      <c r="Q136" s="236"/>
    </row>
    <row r="137" spans="1:17" ht="18" customHeight="1" x14ac:dyDescent="0.2">
      <c r="A137" s="12">
        <v>95</v>
      </c>
      <c r="B137" s="134" t="s">
        <v>146</v>
      </c>
      <c r="C137" s="3"/>
      <c r="D137" s="117">
        <f>'sch f'!G134</f>
        <v>0</v>
      </c>
      <c r="E137" s="114"/>
      <c r="F137" s="117">
        <f>IF(Q137=32,0,IFERROR(ROUND((INDEX('sch s'!$D$10:$D$54,MATCH('sch r'!Q137,'sch s'!$A$10:$A$54))*'sch r'!D137),0),0))</f>
        <v>0</v>
      </c>
      <c r="G137" s="114"/>
      <c r="H137" s="117">
        <f>IF(Q137=32,0,IFERROR(ROUND((INDEX('sch s'!$E$10:$E$54,MATCH('sch r'!Q137,'sch s'!$A$10:$A$54))*'sch r'!D137),0),0))</f>
        <v>0</v>
      </c>
      <c r="I137" s="114"/>
      <c r="J137" s="117">
        <f>IF(Q137=32,0,IFERROR(ROUND((INDEX('sch s'!$F$10:$F$54,MATCH('sch r'!Q137,'sch s'!$A$10:$A$54))*'sch r'!D137),0),0))</f>
        <v>0</v>
      </c>
      <c r="K137" s="114"/>
      <c r="L137" s="117">
        <f>IF(Q137=32,0,IFERROR(ROUND((INDEX('sch s'!$G$10:$G$54,MATCH('sch r'!Q137,'sch s'!$A$10:$A$54))*'sch r'!D137),0),0))</f>
        <v>0</v>
      </c>
      <c r="M137" s="114"/>
      <c r="N137" s="117">
        <f t="shared" si="7"/>
        <v>0</v>
      </c>
      <c r="O137" s="3"/>
      <c r="P137" s="8" t="s">
        <v>306</v>
      </c>
      <c r="Q137" s="236"/>
    </row>
    <row r="138" spans="1:17" ht="18" customHeight="1" x14ac:dyDescent="0.2">
      <c r="A138" s="12">
        <v>96</v>
      </c>
      <c r="B138" s="134" t="s">
        <v>147</v>
      </c>
      <c r="C138" s="3"/>
      <c r="D138" s="117">
        <f>'sch f'!G135</f>
        <v>0</v>
      </c>
      <c r="E138" s="114"/>
      <c r="F138" s="117">
        <f>IF(Q138=32,0,IFERROR(ROUND((INDEX('sch s'!$D$10:$D$54,MATCH('sch r'!Q138,'sch s'!$A$10:$A$54))*'sch r'!D138),0),0))</f>
        <v>0</v>
      </c>
      <c r="G138" s="114"/>
      <c r="H138" s="117">
        <f>IF(Q138=32,0,IFERROR(ROUND((INDEX('sch s'!$E$10:$E$54,MATCH('sch r'!Q138,'sch s'!$A$10:$A$54))*'sch r'!D138),0),0))</f>
        <v>0</v>
      </c>
      <c r="I138" s="114"/>
      <c r="J138" s="117">
        <f>IF(Q138=32,0,IFERROR(ROUND((INDEX('sch s'!$F$10:$F$54,MATCH('sch r'!Q138,'sch s'!$A$10:$A$54))*'sch r'!D138),0),0))</f>
        <v>0</v>
      </c>
      <c r="K138" s="114"/>
      <c r="L138" s="117">
        <f>IF(Q138=32,0,IFERROR(ROUND((INDEX('sch s'!$G$10:$G$54,MATCH('sch r'!Q138,'sch s'!$A$10:$A$54))*'sch r'!D138),0),0))</f>
        <v>0</v>
      </c>
      <c r="M138" s="114"/>
      <c r="N138" s="117">
        <f t="shared" si="7"/>
        <v>0</v>
      </c>
      <c r="O138" s="3"/>
      <c r="P138" s="8" t="s">
        <v>306</v>
      </c>
      <c r="Q138" s="236"/>
    </row>
    <row r="139" spans="1:17" ht="18" customHeight="1" x14ac:dyDescent="0.2">
      <c r="A139" s="12">
        <v>97</v>
      </c>
      <c r="B139" s="134" t="s">
        <v>148</v>
      </c>
      <c r="C139" s="3"/>
      <c r="D139" s="117">
        <f>'sch f'!G136</f>
        <v>0</v>
      </c>
      <c r="E139" s="114"/>
      <c r="F139" s="117">
        <f>IF(Q139=32,0,IFERROR(ROUND((INDEX('sch s'!$D$10:$D$54,MATCH('sch r'!Q139,'sch s'!$A$10:$A$54))*'sch r'!D139),0),0))</f>
        <v>0</v>
      </c>
      <c r="G139" s="114"/>
      <c r="H139" s="117">
        <f>IF(Q139=32,0,IFERROR(ROUND((INDEX('sch s'!$E$10:$E$54,MATCH('sch r'!Q139,'sch s'!$A$10:$A$54))*'sch r'!D139),0),0))</f>
        <v>0</v>
      </c>
      <c r="I139" s="114"/>
      <c r="J139" s="117">
        <f>IF(Q139=32,0,IFERROR(ROUND((INDEX('sch s'!$F$10:$F$54,MATCH('sch r'!Q139,'sch s'!$A$10:$A$54))*'sch r'!D139),0),0))</f>
        <v>0</v>
      </c>
      <c r="K139" s="114"/>
      <c r="L139" s="117">
        <f>IF(Q139=32,0,IFERROR(ROUND((INDEX('sch s'!$G$10:$G$54,MATCH('sch r'!Q139,'sch s'!$A$10:$A$54))*'sch r'!D139),0),0))</f>
        <v>0</v>
      </c>
      <c r="M139" s="114"/>
      <c r="N139" s="117">
        <f t="shared" si="7"/>
        <v>0</v>
      </c>
      <c r="O139" s="3"/>
      <c r="P139" s="8" t="s">
        <v>306</v>
      </c>
      <c r="Q139" s="236"/>
    </row>
    <row r="140" spans="1:17" ht="18" customHeight="1" x14ac:dyDescent="0.2">
      <c r="A140" s="12">
        <v>98</v>
      </c>
      <c r="B140" s="134" t="s">
        <v>149</v>
      </c>
      <c r="C140" s="3"/>
      <c r="D140" s="117">
        <f>'sch f'!G137</f>
        <v>0</v>
      </c>
      <c r="E140" s="114"/>
      <c r="F140" s="117">
        <f>IF(Q140=32,0,IFERROR(ROUND((INDEX('sch s'!$D$10:$D$54,MATCH('sch r'!Q140,'sch s'!$A$10:$A$54))*'sch r'!D140),0),0))</f>
        <v>0</v>
      </c>
      <c r="G140" s="114"/>
      <c r="H140" s="117">
        <f>IF(Q140=32,0,IFERROR(ROUND((INDEX('sch s'!$E$10:$E$54,MATCH('sch r'!Q140,'sch s'!$A$10:$A$54))*'sch r'!D140),0),0))</f>
        <v>0</v>
      </c>
      <c r="I140" s="114"/>
      <c r="J140" s="117">
        <f>IF(Q140=32,0,IFERROR(ROUND((INDEX('sch s'!$F$10:$F$54,MATCH('sch r'!Q140,'sch s'!$A$10:$A$54))*'sch r'!D140),0),0))</f>
        <v>0</v>
      </c>
      <c r="K140" s="114"/>
      <c r="L140" s="117">
        <f>IF(Q140=32,0,IFERROR(ROUND((INDEX('sch s'!$G$10:$G$54,MATCH('sch r'!Q140,'sch s'!$A$10:$A$54))*'sch r'!D140),0),0))</f>
        <v>0</v>
      </c>
      <c r="M140" s="114"/>
      <c r="N140" s="117">
        <f t="shared" si="7"/>
        <v>0</v>
      </c>
      <c r="O140" s="3"/>
      <c r="P140" s="8" t="s">
        <v>306</v>
      </c>
      <c r="Q140" s="236"/>
    </row>
    <row r="141" spans="1:17" ht="18" customHeight="1" x14ac:dyDescent="0.2">
      <c r="A141" s="12">
        <v>99</v>
      </c>
      <c r="B141" s="134" t="s">
        <v>150</v>
      </c>
      <c r="C141" s="3"/>
      <c r="D141" s="117">
        <f>'sch f'!G138</f>
        <v>0</v>
      </c>
      <c r="E141" s="114"/>
      <c r="F141" s="117">
        <f>IF(Q141=32,0,IFERROR(ROUND((INDEX('sch s'!$D$10:$D$54,MATCH('sch r'!Q141,'sch s'!$A$10:$A$54))*'sch r'!D141),0),0))</f>
        <v>0</v>
      </c>
      <c r="G141" s="114"/>
      <c r="H141" s="117">
        <f>IF(Q141=32,0,IFERROR(ROUND((INDEX('sch s'!$E$10:$E$54,MATCH('sch r'!Q141,'sch s'!$A$10:$A$54))*'sch r'!D141),0),0))</f>
        <v>0</v>
      </c>
      <c r="I141" s="114"/>
      <c r="J141" s="117">
        <f>IF(Q141=32,0,IFERROR(ROUND((INDEX('sch s'!$F$10:$F$54,MATCH('sch r'!Q141,'sch s'!$A$10:$A$54))*'sch r'!D141),0),0))</f>
        <v>0</v>
      </c>
      <c r="K141" s="114"/>
      <c r="L141" s="117">
        <f>IF(Q141=32,0,IFERROR(ROUND((INDEX('sch s'!$G$10:$G$54,MATCH('sch r'!Q141,'sch s'!$A$10:$A$54))*'sch r'!D141),0),0))</f>
        <v>0</v>
      </c>
      <c r="M141" s="114"/>
      <c r="N141" s="117">
        <f t="shared" si="7"/>
        <v>0</v>
      </c>
      <c r="O141" s="3"/>
      <c r="P141" s="8" t="s">
        <v>306</v>
      </c>
      <c r="Q141" s="236"/>
    </row>
    <row r="142" spans="1:17" ht="18" customHeight="1" x14ac:dyDescent="0.2">
      <c r="A142" s="12">
        <v>100</v>
      </c>
      <c r="B142" s="134" t="s">
        <v>151</v>
      </c>
      <c r="C142" s="3"/>
      <c r="D142" s="117">
        <f>'sch f'!G139</f>
        <v>0</v>
      </c>
      <c r="E142" s="114"/>
      <c r="F142" s="117">
        <f>IF(Q142=32,0,IFERROR(ROUND((INDEX('sch s'!$D$10:$D$54,MATCH('sch r'!Q142,'sch s'!$A$10:$A$54))*'sch r'!D142),0),0))</f>
        <v>0</v>
      </c>
      <c r="G142" s="114"/>
      <c r="H142" s="117">
        <f>IF(Q142=32,0,IFERROR(ROUND((INDEX('sch s'!$E$10:$E$54,MATCH('sch r'!Q142,'sch s'!$A$10:$A$54))*'sch r'!D142),0),0))</f>
        <v>0</v>
      </c>
      <c r="I142" s="114"/>
      <c r="J142" s="117">
        <f>IF(Q142=32,0,IFERROR(ROUND((INDEX('sch s'!$F$10:$F$54,MATCH('sch r'!Q142,'sch s'!$A$10:$A$54))*'sch r'!D142),0),0))</f>
        <v>0</v>
      </c>
      <c r="K142" s="114"/>
      <c r="L142" s="117">
        <f>IF(Q142=32,0,IFERROR(ROUND((INDEX('sch s'!$G$10:$G$54,MATCH('sch r'!Q142,'sch s'!$A$10:$A$54))*'sch r'!D142),0),0))</f>
        <v>0</v>
      </c>
      <c r="M142" s="114"/>
      <c r="N142" s="117">
        <f t="shared" si="7"/>
        <v>0</v>
      </c>
      <c r="O142" s="3"/>
      <c r="P142" s="8" t="s">
        <v>306</v>
      </c>
      <c r="Q142" s="236"/>
    </row>
    <row r="143" spans="1:17" ht="18" customHeight="1" x14ac:dyDescent="0.2">
      <c r="A143" s="12">
        <v>101</v>
      </c>
      <c r="B143" s="134" t="s">
        <v>152</v>
      </c>
      <c r="C143" s="3"/>
      <c r="D143" s="117">
        <f>'sch f'!G140</f>
        <v>0</v>
      </c>
      <c r="E143" s="114"/>
      <c r="F143" s="117">
        <f>IF(Q143=32,0,IFERROR(ROUND((INDEX('sch s'!$D$10:$D$54,MATCH('sch r'!Q143,'sch s'!$A$10:$A$54))*'sch r'!D143),0),0))</f>
        <v>0</v>
      </c>
      <c r="G143" s="114"/>
      <c r="H143" s="117">
        <f>IF(Q143=32,0,IFERROR(ROUND((INDEX('sch s'!$E$10:$E$54,MATCH('sch r'!Q143,'sch s'!$A$10:$A$54))*'sch r'!D143),0),0))</f>
        <v>0</v>
      </c>
      <c r="I143" s="114"/>
      <c r="J143" s="117">
        <f>IF(Q143=32,0,IFERROR(ROUND((INDEX('sch s'!$F$10:$F$54,MATCH('sch r'!Q143,'sch s'!$A$10:$A$54))*'sch r'!D143),0),0))</f>
        <v>0</v>
      </c>
      <c r="K143" s="114"/>
      <c r="L143" s="117">
        <f>IF(Q143=32,0,IFERROR(ROUND((INDEX('sch s'!$G$10:$G$54,MATCH('sch r'!Q143,'sch s'!$A$10:$A$54))*'sch r'!D143),0),0))</f>
        <v>0</v>
      </c>
      <c r="M143" s="114"/>
      <c r="N143" s="117">
        <f t="shared" si="7"/>
        <v>0</v>
      </c>
      <c r="O143" s="3"/>
      <c r="P143" s="8" t="s">
        <v>306</v>
      </c>
      <c r="Q143" s="236"/>
    </row>
    <row r="144" spans="1:17" ht="18" customHeight="1" x14ac:dyDescent="0.2">
      <c r="A144" s="12">
        <v>102</v>
      </c>
      <c r="B144" s="134" t="s">
        <v>153</v>
      </c>
      <c r="C144" s="3"/>
      <c r="D144" s="117">
        <f>'sch f'!G141</f>
        <v>0</v>
      </c>
      <c r="E144" s="114"/>
      <c r="F144" s="117">
        <f>IF(Q144=32,0,IFERROR(ROUND((INDEX('sch s'!$D$10:$D$54,MATCH('sch r'!Q144,'sch s'!$A$10:$A$54))*'sch r'!D144),0),0))</f>
        <v>0</v>
      </c>
      <c r="G144" s="114"/>
      <c r="H144" s="117">
        <f>IF(Q144=32,0,IFERROR(ROUND((INDEX('sch s'!$E$10:$E$54,MATCH('sch r'!Q144,'sch s'!$A$10:$A$54))*'sch r'!D144),0),0))</f>
        <v>0</v>
      </c>
      <c r="I144" s="114"/>
      <c r="J144" s="117">
        <f>IF(Q144=32,0,IFERROR(ROUND((INDEX('sch s'!$F$10:$F$54,MATCH('sch r'!Q144,'sch s'!$A$10:$A$54))*'sch r'!D144),0),0))</f>
        <v>0</v>
      </c>
      <c r="K144" s="114"/>
      <c r="L144" s="117">
        <f>IF(Q144=32,0,IFERROR(ROUND((INDEX('sch s'!$G$10:$G$54,MATCH('sch r'!Q144,'sch s'!$A$10:$A$54))*'sch r'!D144),0),0))</f>
        <v>0</v>
      </c>
      <c r="M144" s="114"/>
      <c r="N144" s="117">
        <f t="shared" si="7"/>
        <v>0</v>
      </c>
      <c r="O144" s="3"/>
      <c r="P144" s="8" t="s">
        <v>306</v>
      </c>
      <c r="Q144" s="236"/>
    </row>
    <row r="145" spans="1:17" ht="18" customHeight="1" x14ac:dyDescent="0.2">
      <c r="A145" s="12">
        <v>103</v>
      </c>
      <c r="B145" s="134" t="s">
        <v>154</v>
      </c>
      <c r="C145" s="3"/>
      <c r="D145" s="117">
        <f>'sch f'!G142</f>
        <v>0</v>
      </c>
      <c r="E145" s="114"/>
      <c r="F145" s="117">
        <f>IF(Q145=32,0,IFERROR(ROUND((INDEX('sch s'!$D$10:$D$54,MATCH('sch r'!Q145,'sch s'!$A$10:$A$54))*'sch r'!D145),0),0))</f>
        <v>0</v>
      </c>
      <c r="G145" s="114"/>
      <c r="H145" s="117">
        <f>IF(Q145=32,0,IFERROR(ROUND((INDEX('sch s'!$E$10:$E$54,MATCH('sch r'!Q145,'sch s'!$A$10:$A$54))*'sch r'!D145),0),0))</f>
        <v>0</v>
      </c>
      <c r="I145" s="114"/>
      <c r="J145" s="117">
        <f>IF(Q145=32,0,IFERROR(ROUND((INDEX('sch s'!$F$10:$F$54,MATCH('sch r'!Q145,'sch s'!$A$10:$A$54))*'sch r'!D145),0),0))</f>
        <v>0</v>
      </c>
      <c r="K145" s="114"/>
      <c r="L145" s="117">
        <f>IF(Q145=32,0,IFERROR(ROUND((INDEX('sch s'!$G$10:$G$54,MATCH('sch r'!Q145,'sch s'!$A$10:$A$54))*'sch r'!D145),0),0))</f>
        <v>0</v>
      </c>
      <c r="M145" s="114"/>
      <c r="N145" s="117">
        <f t="shared" si="7"/>
        <v>0</v>
      </c>
      <c r="O145" s="3"/>
      <c r="P145" s="8" t="s">
        <v>306</v>
      </c>
      <c r="Q145" s="236"/>
    </row>
    <row r="146" spans="1:17" ht="18" customHeight="1" x14ac:dyDescent="0.2">
      <c r="A146" s="12">
        <v>104</v>
      </c>
      <c r="B146" s="134" t="s">
        <v>155</v>
      </c>
      <c r="C146" s="3"/>
      <c r="D146" s="117">
        <f>'sch f'!G143</f>
        <v>0</v>
      </c>
      <c r="E146" s="114"/>
      <c r="F146" s="117">
        <f>IF(Q146=32,0,IFERROR(ROUND((INDEX('sch s'!$D$10:$D$54,MATCH('sch r'!Q146,'sch s'!$A$10:$A$54))*'sch r'!D146),0),0))</f>
        <v>0</v>
      </c>
      <c r="G146" s="114"/>
      <c r="H146" s="117">
        <f>IF(Q146=32,0,IFERROR(ROUND((INDEX('sch s'!$E$10:$E$54,MATCH('sch r'!Q146,'sch s'!$A$10:$A$54))*'sch r'!D146),0),0))</f>
        <v>0</v>
      </c>
      <c r="I146" s="114"/>
      <c r="J146" s="117">
        <f>IF(Q146=32,0,IFERROR(ROUND((INDEX('sch s'!$F$10:$F$54,MATCH('sch r'!Q146,'sch s'!$A$10:$A$54))*'sch r'!D146),0),0))</f>
        <v>0</v>
      </c>
      <c r="K146" s="114"/>
      <c r="L146" s="117">
        <f>IF(Q146=32,0,IFERROR(ROUND((INDEX('sch s'!$G$10:$G$54,MATCH('sch r'!Q146,'sch s'!$A$10:$A$54))*'sch r'!D146),0),0))</f>
        <v>0</v>
      </c>
      <c r="M146" s="114"/>
      <c r="N146" s="117">
        <f t="shared" si="7"/>
        <v>0</v>
      </c>
      <c r="O146" s="3"/>
      <c r="P146" s="8" t="s">
        <v>306</v>
      </c>
      <c r="Q146" s="236"/>
    </row>
    <row r="147" spans="1:17" ht="18" customHeight="1" x14ac:dyDescent="0.2">
      <c r="A147" s="12">
        <v>105</v>
      </c>
      <c r="B147" s="134" t="s">
        <v>156</v>
      </c>
      <c r="C147" s="3"/>
      <c r="D147" s="117">
        <f>'sch f'!G144</f>
        <v>0</v>
      </c>
      <c r="E147" s="114"/>
      <c r="F147" s="117">
        <f>IF(Q147=32,0,IFERROR(ROUND((INDEX('sch s'!$D$10:$D$54,MATCH('sch r'!Q147,'sch s'!$A$10:$A$54))*'sch r'!D147),0),0))</f>
        <v>0</v>
      </c>
      <c r="G147" s="114"/>
      <c r="H147" s="117">
        <f>IF(Q147=32,0,IFERROR(ROUND((INDEX('sch s'!$E$10:$E$54,MATCH('sch r'!Q147,'sch s'!$A$10:$A$54))*'sch r'!D147),0),0))</f>
        <v>0</v>
      </c>
      <c r="I147" s="114"/>
      <c r="J147" s="117">
        <f>IF(Q147=32,0,IFERROR(ROUND((INDEX('sch s'!$F$10:$F$54,MATCH('sch r'!Q147,'sch s'!$A$10:$A$54))*'sch r'!D147),0),0))</f>
        <v>0</v>
      </c>
      <c r="K147" s="114"/>
      <c r="L147" s="117">
        <f>IF(Q147=32,0,IFERROR(ROUND((INDEX('sch s'!$G$10:$G$54,MATCH('sch r'!Q147,'sch s'!$A$10:$A$54))*'sch r'!D147),0),0))</f>
        <v>0</v>
      </c>
      <c r="M147" s="114"/>
      <c r="N147" s="117">
        <f t="shared" si="7"/>
        <v>0</v>
      </c>
      <c r="O147" s="3"/>
      <c r="P147" s="8" t="s">
        <v>306</v>
      </c>
      <c r="Q147" s="236"/>
    </row>
    <row r="148" spans="1:17" ht="18" customHeight="1" x14ac:dyDescent="0.2">
      <c r="A148" s="12">
        <v>106</v>
      </c>
      <c r="B148" s="134" t="s">
        <v>157</v>
      </c>
      <c r="C148" s="3"/>
      <c r="D148" s="117">
        <f>'sch f'!G145</f>
        <v>0</v>
      </c>
      <c r="E148" s="114"/>
      <c r="F148" s="117">
        <f>IF(Q148=32,0,IFERROR(ROUND((INDEX('sch s'!$D$10:$D$54,MATCH('sch r'!Q148,'sch s'!$A$10:$A$54))*'sch r'!D148),0),0))</f>
        <v>0</v>
      </c>
      <c r="G148" s="114"/>
      <c r="H148" s="117">
        <f>IF(Q148=32,0,IFERROR(ROUND((INDEX('sch s'!$E$10:$E$54,MATCH('sch r'!Q148,'sch s'!$A$10:$A$54))*'sch r'!D148),0),0))</f>
        <v>0</v>
      </c>
      <c r="I148" s="114"/>
      <c r="J148" s="117">
        <f>IF(Q148=32,0,IFERROR(ROUND((INDEX('sch s'!$F$10:$F$54,MATCH('sch r'!Q148,'sch s'!$A$10:$A$54))*'sch r'!D148),0),0))</f>
        <v>0</v>
      </c>
      <c r="K148" s="114"/>
      <c r="L148" s="117">
        <f>IF(Q148=32,0,IFERROR(ROUND((INDEX('sch s'!$G$10:$G$54,MATCH('sch r'!Q148,'sch s'!$A$10:$A$54))*'sch r'!D148),0),0))</f>
        <v>0</v>
      </c>
      <c r="M148" s="114"/>
      <c r="N148" s="117">
        <f t="shared" si="7"/>
        <v>0</v>
      </c>
      <c r="O148" s="3"/>
      <c r="P148" s="8" t="s">
        <v>306</v>
      </c>
      <c r="Q148" s="236"/>
    </row>
    <row r="149" spans="1:17" ht="18" customHeight="1" x14ac:dyDescent="0.2">
      <c r="A149" s="12">
        <v>107</v>
      </c>
      <c r="B149" s="134" t="s">
        <v>332</v>
      </c>
      <c r="C149" s="3"/>
      <c r="D149" s="117">
        <f>'sch f'!G146</f>
        <v>0</v>
      </c>
      <c r="E149" s="114"/>
      <c r="F149" s="117">
        <f>IF(Q149=32,0,IFERROR(ROUND((INDEX('sch s'!$D$10:$D$54,MATCH('sch r'!Q149,'sch s'!$A$10:$A$54))*'sch r'!D149),0),0))</f>
        <v>0</v>
      </c>
      <c r="G149" s="114"/>
      <c r="H149" s="117">
        <f>IF(Q149=32,0,IFERROR(ROUND((INDEX('sch s'!$E$10:$E$54,MATCH('sch r'!Q149,'sch s'!$A$10:$A$54))*'sch r'!D149),0),0))</f>
        <v>0</v>
      </c>
      <c r="I149" s="114"/>
      <c r="J149" s="117">
        <f>IF(Q149=32,0,IFERROR(ROUND((INDEX('sch s'!$F$10:$F$54,MATCH('sch r'!Q149,'sch s'!$A$10:$A$54))*'sch r'!D149),0),0))</f>
        <v>0</v>
      </c>
      <c r="K149" s="114"/>
      <c r="L149" s="117">
        <f>IF(Q149=32,0,IFERROR(ROUND((INDEX('sch s'!$G$10:$G$54,MATCH('sch r'!Q149,'sch s'!$A$10:$A$54))*'sch r'!D149),0),0))</f>
        <v>0</v>
      </c>
      <c r="M149" s="114"/>
      <c r="N149" s="117">
        <f t="shared" si="7"/>
        <v>0</v>
      </c>
      <c r="O149" s="3"/>
      <c r="P149" s="8" t="s">
        <v>306</v>
      </c>
      <c r="Q149" s="236"/>
    </row>
    <row r="150" spans="1:17" ht="18" customHeight="1" x14ac:dyDescent="0.2">
      <c r="A150" s="12">
        <v>108</v>
      </c>
      <c r="B150" s="136" t="s">
        <v>484</v>
      </c>
      <c r="C150" s="3"/>
      <c r="D150" s="117">
        <f>'sch f'!G147</f>
        <v>0</v>
      </c>
      <c r="E150" s="114"/>
      <c r="F150" s="117">
        <f>IF(Q150=32,0,IFERROR(ROUND((INDEX('sch s'!$D$10:$D$54,MATCH('sch r'!Q150,'sch s'!$A$10:$A$54))*'sch r'!D150),0),0))</f>
        <v>0</v>
      </c>
      <c r="G150" s="114"/>
      <c r="H150" s="117">
        <f>IF(Q150=32,0,IFERROR(ROUND((INDEX('sch s'!$E$10:$E$54,MATCH('sch r'!Q150,'sch s'!$A$10:$A$54))*'sch r'!D150),0),0))</f>
        <v>0</v>
      </c>
      <c r="I150" s="114"/>
      <c r="J150" s="117">
        <f>IF(Q150=32,0,IFERROR(ROUND((INDEX('sch s'!$F$10:$F$54,MATCH('sch r'!Q150,'sch s'!$A$10:$A$54))*'sch r'!D150),0),0))</f>
        <v>0</v>
      </c>
      <c r="K150" s="114"/>
      <c r="L150" s="117">
        <f>IF(Q150=32,0,IFERROR(ROUND((INDEX('sch s'!$G$10:$G$54,MATCH('sch r'!Q150,'sch s'!$A$10:$A$54))*'sch r'!D150),0),0))</f>
        <v>0</v>
      </c>
      <c r="M150" s="114"/>
      <c r="N150" s="117">
        <f t="shared" si="7"/>
        <v>0</v>
      </c>
      <c r="O150" s="3"/>
      <c r="P150" s="8" t="s">
        <v>306</v>
      </c>
      <c r="Q150" s="236"/>
    </row>
    <row r="151" spans="1:17" ht="18" customHeight="1" x14ac:dyDescent="0.2">
      <c r="A151" s="12">
        <v>109</v>
      </c>
      <c r="B151" s="134" t="s">
        <v>618</v>
      </c>
      <c r="C151" s="3"/>
      <c r="D151" s="117">
        <f>'sch f'!G148</f>
        <v>0</v>
      </c>
      <c r="E151" s="114"/>
      <c r="F151" s="117">
        <f>IF(Q151=32,0,IFERROR(ROUND((INDEX('sch s'!$D$10:$D$54,MATCH('sch r'!Q151,'sch s'!$A$10:$A$54))*'sch r'!D151),0),0))</f>
        <v>0</v>
      </c>
      <c r="G151" s="114"/>
      <c r="H151" s="117">
        <f>IF(Q151=32,0,IFERROR(ROUND((INDEX('sch s'!$E$10:$E$54,MATCH('sch r'!Q151,'sch s'!$A$10:$A$54))*'sch r'!D151),0),0))</f>
        <v>0</v>
      </c>
      <c r="I151" s="114"/>
      <c r="J151" s="117">
        <f>IF(Q151=32,0,IFERROR(ROUND((INDEX('sch s'!$F$10:$F$54,MATCH('sch r'!Q151,'sch s'!$A$10:$A$54))*'sch r'!D151),0),0))</f>
        <v>0</v>
      </c>
      <c r="K151" s="114"/>
      <c r="L151" s="117">
        <f>IF(Q151=32,0,IFERROR(ROUND((INDEX('sch s'!$G$10:$G$54,MATCH('sch r'!Q151,'sch s'!$A$10:$A$54))*'sch r'!D151),0),0))</f>
        <v>0</v>
      </c>
      <c r="M151" s="114"/>
      <c r="N151" s="117">
        <f t="shared" si="7"/>
        <v>0</v>
      </c>
      <c r="O151" s="3"/>
      <c r="P151" s="8" t="s">
        <v>306</v>
      </c>
      <c r="Q151" s="236"/>
    </row>
    <row r="152" spans="1:17" ht="18" customHeight="1" x14ac:dyDescent="0.2">
      <c r="A152" s="12">
        <v>110</v>
      </c>
      <c r="B152" s="134" t="str">
        <f>'sch f'!C149</f>
        <v>Other:</v>
      </c>
      <c r="C152" s="3"/>
      <c r="D152" s="117">
        <f>'sch f'!G149</f>
        <v>0</v>
      </c>
      <c r="E152" s="114"/>
      <c r="F152" s="117">
        <f>IF(Q152=32,0,IFERROR(ROUND((INDEX('sch s'!$D$10:$D$54,MATCH('sch r'!Q152,'sch s'!$A$10:$A$54))*'sch r'!D152),0),0))</f>
        <v>0</v>
      </c>
      <c r="G152" s="114"/>
      <c r="H152" s="117">
        <f>IF(Q152=32,0,IFERROR(ROUND((INDEX('sch s'!$E$10:$E$54,MATCH('sch r'!Q152,'sch s'!$A$10:$A$54))*'sch r'!D152),0),0))</f>
        <v>0</v>
      </c>
      <c r="I152" s="114"/>
      <c r="J152" s="117">
        <f>IF(Q152=32,0,IFERROR(ROUND((INDEX('sch s'!$F$10:$F$54,MATCH('sch r'!Q152,'sch s'!$A$10:$A$54))*'sch r'!D152),0),0))</f>
        <v>0</v>
      </c>
      <c r="K152" s="114"/>
      <c r="L152" s="117">
        <f>IF(Q152=32,0,IFERROR(ROUND((INDEX('sch s'!$G$10:$G$54,MATCH('sch r'!Q152,'sch s'!$A$10:$A$54))*'sch r'!D152),0),0))</f>
        <v>0</v>
      </c>
      <c r="M152" s="114"/>
      <c r="N152" s="117">
        <f t="shared" si="7"/>
        <v>0</v>
      </c>
      <c r="O152" s="3"/>
      <c r="P152" s="8" t="s">
        <v>306</v>
      </c>
      <c r="Q152" s="236"/>
    </row>
    <row r="153" spans="1:17" ht="18" customHeight="1" x14ac:dyDescent="0.2">
      <c r="A153" s="12">
        <v>111</v>
      </c>
      <c r="B153" s="134" t="str">
        <f>'sch f'!C150</f>
        <v>Other:</v>
      </c>
      <c r="C153" s="3"/>
      <c r="D153" s="117">
        <f>'sch f'!G150</f>
        <v>0</v>
      </c>
      <c r="E153" s="114"/>
      <c r="F153" s="117">
        <f>IF(Q153=32,0,IFERROR(ROUND((INDEX('sch s'!$D$10:$D$54,MATCH('sch r'!Q153,'sch s'!$A$10:$A$54))*'sch r'!D153),0),0))</f>
        <v>0</v>
      </c>
      <c r="G153" s="114"/>
      <c r="H153" s="117">
        <f>IF(Q153=32,0,IFERROR(ROUND((INDEX('sch s'!$E$10:$E$54,MATCH('sch r'!Q153,'sch s'!$A$10:$A$54))*'sch r'!D153),0),0))</f>
        <v>0</v>
      </c>
      <c r="I153" s="114"/>
      <c r="J153" s="117">
        <f>IF(Q153=32,0,IFERROR(ROUND((INDEX('sch s'!$F$10:$F$54,MATCH('sch r'!Q153,'sch s'!$A$10:$A$54))*'sch r'!D153),0),0))</f>
        <v>0</v>
      </c>
      <c r="K153" s="114"/>
      <c r="L153" s="117">
        <f>IF(Q153=32,0,IFERROR(ROUND((INDEX('sch s'!$G$10:$G$54,MATCH('sch r'!Q153,'sch s'!$A$10:$A$54))*'sch r'!D153),0),0))</f>
        <v>0</v>
      </c>
      <c r="M153" s="114"/>
      <c r="N153" s="117">
        <f t="shared" si="7"/>
        <v>0</v>
      </c>
      <c r="O153" s="3"/>
      <c r="P153" s="8" t="s">
        <v>306</v>
      </c>
      <c r="Q153" s="236"/>
    </row>
    <row r="154" spans="1:17" ht="18" customHeight="1" x14ac:dyDescent="0.2">
      <c r="A154" s="12">
        <v>112</v>
      </c>
      <c r="B154" s="134" t="str">
        <f>'sch f'!C151</f>
        <v>Other:</v>
      </c>
      <c r="C154" s="3"/>
      <c r="D154" s="117">
        <f>'sch f'!G151</f>
        <v>0</v>
      </c>
      <c r="E154" s="114"/>
      <c r="F154" s="117">
        <f>IF(Q154=32,0,IFERROR(ROUND((INDEX('sch s'!$D$10:$D$54,MATCH('sch r'!Q154,'sch s'!$A$10:$A$54))*'sch r'!D154),0),0))</f>
        <v>0</v>
      </c>
      <c r="G154" s="114"/>
      <c r="H154" s="117">
        <f>IF(Q154=32,0,IFERROR(ROUND((INDEX('sch s'!$E$10:$E$54,MATCH('sch r'!Q154,'sch s'!$A$10:$A$54))*'sch r'!D154),0),0))</f>
        <v>0</v>
      </c>
      <c r="I154" s="114"/>
      <c r="J154" s="117">
        <f>IF(Q154=32,0,IFERROR(ROUND((INDEX('sch s'!$F$10:$F$54,MATCH('sch r'!Q154,'sch s'!$A$10:$A$54))*'sch r'!D154),0),0))</f>
        <v>0</v>
      </c>
      <c r="K154" s="114"/>
      <c r="L154" s="117">
        <f>IF(Q154=32,0,IFERROR(ROUND((INDEX('sch s'!$G$10:$G$54,MATCH('sch r'!Q154,'sch s'!$A$10:$A$54))*'sch r'!D154),0),0))</f>
        <v>0</v>
      </c>
      <c r="M154" s="114"/>
      <c r="N154" s="117">
        <f t="shared" si="7"/>
        <v>0</v>
      </c>
      <c r="O154" s="3"/>
      <c r="P154" s="8" t="s">
        <v>306</v>
      </c>
      <c r="Q154" s="236"/>
    </row>
    <row r="155" spans="1:17" ht="18" customHeight="1" x14ac:dyDescent="0.2">
      <c r="A155" s="12">
        <v>113</v>
      </c>
      <c r="B155" s="28" t="s">
        <v>530</v>
      </c>
      <c r="C155" s="3"/>
      <c r="D155" s="117">
        <f>SUM(D132:D154)</f>
        <v>0</v>
      </c>
      <c r="E155" s="114"/>
      <c r="F155" s="117">
        <f>SUM(F132:F154)</f>
        <v>0</v>
      </c>
      <c r="G155" s="114"/>
      <c r="H155" s="117">
        <f>SUM(H132:H154)</f>
        <v>0</v>
      </c>
      <c r="I155" s="114"/>
      <c r="J155" s="117">
        <f>SUM(J132:J154)</f>
        <v>0</v>
      </c>
      <c r="K155" s="114"/>
      <c r="L155" s="117">
        <f>SUM(L132:L154)</f>
        <v>0</v>
      </c>
      <c r="M155" s="114"/>
      <c r="N155" s="117">
        <f>SUM(N132:N154)</f>
        <v>0</v>
      </c>
      <c r="O155" s="3"/>
      <c r="P155" s="99"/>
      <c r="Q155" s="3"/>
    </row>
    <row r="156" spans="1:17" x14ac:dyDescent="0.2">
      <c r="A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5.75" x14ac:dyDescent="0.25">
      <c r="A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13" t="str">
        <f>IF(GeneralInfo!$B$14="","",GeneralInfo!$B$14)</f>
        <v/>
      </c>
    </row>
    <row r="158" spans="1:17" ht="15.75" x14ac:dyDescent="0.25">
      <c r="A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13" t="s">
        <v>274</v>
      </c>
    </row>
    <row r="159" spans="1:17" ht="15.75" x14ac:dyDescent="0.25">
      <c r="A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13" t="s">
        <v>227</v>
      </c>
    </row>
    <row r="160" spans="1:17" ht="15.75" customHeight="1" x14ac:dyDescent="0.25">
      <c r="A160" s="390">
        <f>A103</f>
        <v>0</v>
      </c>
      <c r="B160" s="390"/>
      <c r="C160" s="390"/>
      <c r="D160" s="390"/>
      <c r="E160" s="390"/>
      <c r="F160" s="390"/>
      <c r="G160" s="390"/>
      <c r="H160" s="390"/>
      <c r="I160" s="390"/>
      <c r="J160" s="390"/>
      <c r="K160" s="390"/>
      <c r="L160" s="390"/>
      <c r="M160" s="390"/>
      <c r="N160" s="390"/>
      <c r="O160" s="390"/>
      <c r="P160" s="390"/>
      <c r="Q160" s="390"/>
    </row>
    <row r="161" spans="1:17" ht="15.75" x14ac:dyDescent="0.25">
      <c r="A161" s="395" t="s">
        <v>273</v>
      </c>
      <c r="B161" s="395"/>
      <c r="C161" s="395"/>
      <c r="D161" s="395"/>
      <c r="E161" s="395"/>
      <c r="F161" s="395"/>
      <c r="G161" s="395"/>
      <c r="H161" s="395"/>
      <c r="I161" s="395"/>
      <c r="J161" s="395"/>
      <c r="K161" s="395"/>
      <c r="L161" s="395"/>
      <c r="M161" s="395"/>
      <c r="N161" s="395"/>
      <c r="O161" s="395"/>
      <c r="P161" s="395"/>
      <c r="Q161" s="395"/>
    </row>
    <row r="162" spans="1:17" ht="15.75" x14ac:dyDescent="0.25">
      <c r="A162" s="390" t="str">
        <f>A105</f>
        <v>FOR THE PERIOD 01/00/1900 TO 01/00/1900</v>
      </c>
      <c r="B162" s="390"/>
      <c r="C162" s="390"/>
      <c r="D162" s="390"/>
      <c r="E162" s="390"/>
      <c r="F162" s="390"/>
      <c r="G162" s="390"/>
      <c r="H162" s="390"/>
      <c r="I162" s="390"/>
      <c r="J162" s="390"/>
      <c r="K162" s="390"/>
      <c r="L162" s="390"/>
      <c r="M162" s="390"/>
      <c r="N162" s="390"/>
      <c r="O162" s="390"/>
      <c r="P162" s="390"/>
      <c r="Q162" s="390"/>
    </row>
    <row r="163" spans="1:17" ht="15.75" x14ac:dyDescent="0.25">
      <c r="A163" s="13"/>
      <c r="B163" s="15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13"/>
    </row>
    <row r="164" spans="1:17" ht="24.75" customHeight="1" x14ac:dyDescent="0.25">
      <c r="A164" s="3"/>
      <c r="B164" s="15"/>
      <c r="C164" s="3"/>
      <c r="D164" s="213" t="s">
        <v>642</v>
      </c>
      <c r="E164" s="4"/>
      <c r="F164" s="213" t="s">
        <v>643</v>
      </c>
      <c r="G164" s="4"/>
      <c r="H164" s="213" t="s">
        <v>644</v>
      </c>
      <c r="I164" s="4"/>
      <c r="J164" s="213" t="s">
        <v>607</v>
      </c>
      <c r="K164" s="4"/>
      <c r="L164" s="213" t="s">
        <v>608</v>
      </c>
      <c r="M164" s="4"/>
      <c r="N164" s="213" t="s">
        <v>609</v>
      </c>
      <c r="O164" s="4"/>
      <c r="P164" s="400" t="s">
        <v>610</v>
      </c>
      <c r="Q164" s="402"/>
    </row>
    <row r="165" spans="1:17" ht="15.75" x14ac:dyDescent="0.25">
      <c r="A165" s="3"/>
      <c r="C165" s="3"/>
      <c r="D165" s="14" t="s">
        <v>216</v>
      </c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4"/>
      <c r="Q165" s="4"/>
    </row>
    <row r="166" spans="1:17" ht="15.75" x14ac:dyDescent="0.25">
      <c r="A166" s="3"/>
      <c r="C166" s="3"/>
      <c r="D166" s="14" t="s">
        <v>219</v>
      </c>
      <c r="E166" s="14"/>
      <c r="F166" s="14" t="s">
        <v>194</v>
      </c>
      <c r="G166" s="14"/>
      <c r="H166" s="14" t="str">
        <f>H10</f>
        <v>RCF</v>
      </c>
      <c r="I166" s="14"/>
      <c r="J166" s="14" t="str">
        <f>J10</f>
        <v>NF-CBS</v>
      </c>
      <c r="K166" s="14"/>
      <c r="L166" s="14" t="str">
        <f>L10</f>
        <v>RCF-CBS</v>
      </c>
      <c r="M166" s="14"/>
      <c r="N166" s="104" t="s">
        <v>275</v>
      </c>
      <c r="O166" s="14"/>
      <c r="P166" s="4"/>
      <c r="Q166" s="22" t="s">
        <v>308</v>
      </c>
    </row>
    <row r="167" spans="1:17" ht="16.5" thickBot="1" x14ac:dyDescent="0.3">
      <c r="A167" s="3"/>
      <c r="B167" s="133" t="s">
        <v>80</v>
      </c>
      <c r="C167" s="3"/>
      <c r="D167" s="17" t="s">
        <v>98</v>
      </c>
      <c r="E167" s="14"/>
      <c r="F167" s="17"/>
      <c r="G167" s="14"/>
      <c r="H167" s="17"/>
      <c r="I167" s="14"/>
      <c r="J167" s="17"/>
      <c r="K167" s="14"/>
      <c r="L167" s="17"/>
      <c r="M167" s="14"/>
      <c r="N167" s="17"/>
      <c r="O167" s="14"/>
      <c r="P167" s="17" t="s">
        <v>432</v>
      </c>
      <c r="Q167" s="131" t="s">
        <v>396</v>
      </c>
    </row>
    <row r="168" spans="1:17" ht="18" customHeight="1" x14ac:dyDescent="0.2">
      <c r="A168" s="3"/>
      <c r="B168" s="135" t="s">
        <v>363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8" customHeight="1" x14ac:dyDescent="0.2">
      <c r="A169" s="12">
        <v>114</v>
      </c>
      <c r="B169" s="136" t="s">
        <v>482</v>
      </c>
      <c r="C169" s="3"/>
      <c r="D169" s="117">
        <f>'sch f'!G165</f>
        <v>0</v>
      </c>
      <c r="E169" s="114"/>
      <c r="F169" s="192"/>
      <c r="G169" s="114"/>
      <c r="H169" s="117">
        <f>'sch z'!K24</f>
        <v>0</v>
      </c>
      <c r="I169" s="114"/>
      <c r="J169" s="192"/>
      <c r="K169" s="114"/>
      <c r="L169" s="117">
        <f>'sch z'!K30</f>
        <v>0</v>
      </c>
      <c r="M169" s="114"/>
      <c r="N169" s="192"/>
      <c r="O169" s="3"/>
      <c r="P169" s="83" t="s">
        <v>483</v>
      </c>
      <c r="Q169" s="237" t="s">
        <v>716</v>
      </c>
    </row>
    <row r="170" spans="1:17" ht="18" customHeight="1" x14ac:dyDescent="0.2">
      <c r="A170" s="12">
        <v>115</v>
      </c>
      <c r="B170" s="134" t="s">
        <v>505</v>
      </c>
      <c r="C170" s="3"/>
      <c r="D170" s="117">
        <f>'sch f'!G166</f>
        <v>0</v>
      </c>
      <c r="E170" s="114"/>
      <c r="F170" s="117">
        <f>IF(Q170=32,0,IFERROR(ROUND((INDEX('sch s'!$D$10:$D$54,MATCH('sch r'!Q170,'sch s'!$A$10:$A$54))*'sch r'!D170),0),0))</f>
        <v>0</v>
      </c>
      <c r="G170" s="114"/>
      <c r="H170" s="117">
        <f>IF(Q170=32,0,IFERROR(ROUND((INDEX('sch s'!$E$10:$E$54,MATCH('sch r'!Q170,'sch s'!$A$10:$A$54))*'sch r'!D170),0),0))</f>
        <v>0</v>
      </c>
      <c r="I170" s="114"/>
      <c r="J170" s="117">
        <f>IF(Q170=32,0,IFERROR(ROUND((INDEX('sch s'!$F$10:$F$54,MATCH('sch r'!Q170,'sch s'!$A$10:$A$54))*'sch r'!D170),0),0))</f>
        <v>0</v>
      </c>
      <c r="K170" s="114"/>
      <c r="L170" s="117">
        <f>IF(Q170=32,0,IFERROR(ROUND((INDEX('sch s'!$G$10:$G$54,MATCH('sch r'!Q170,'sch s'!$A$10:$A$54))*'sch r'!D170),0),0))</f>
        <v>0</v>
      </c>
      <c r="M170" s="114"/>
      <c r="N170" s="117">
        <f t="shared" ref="N170:N173" si="8">ROUND(D170-F170-H170-J170-L170,0)</f>
        <v>0</v>
      </c>
      <c r="O170" s="3"/>
      <c r="P170" s="8" t="s">
        <v>306</v>
      </c>
      <c r="Q170" s="236"/>
    </row>
    <row r="171" spans="1:17" ht="18" customHeight="1" x14ac:dyDescent="0.2">
      <c r="A171" s="12">
        <v>116</v>
      </c>
      <c r="B171" s="134" t="s">
        <v>502</v>
      </c>
      <c r="C171" s="3"/>
      <c r="D171" s="117">
        <f>'sch f'!G167</f>
        <v>0</v>
      </c>
      <c r="E171" s="114"/>
      <c r="F171" s="117">
        <f>IF(Q171=32,0,IFERROR(ROUND((INDEX('sch s'!$D$10:$D$54,MATCH('sch r'!Q171,'sch s'!$A$10:$A$54))*'sch r'!D171),0),0))</f>
        <v>0</v>
      </c>
      <c r="G171" s="114"/>
      <c r="H171" s="117">
        <f>IF(Q171=32,0,IFERROR(ROUND((INDEX('sch s'!$E$10:$E$54,MATCH('sch r'!Q171,'sch s'!$A$10:$A$54))*'sch r'!D171),0),0))</f>
        <v>0</v>
      </c>
      <c r="I171" s="114"/>
      <c r="J171" s="117">
        <f>IF(Q171=32,0,IFERROR(ROUND((INDEX('sch s'!$F$10:$F$54,MATCH('sch r'!Q171,'sch s'!$A$10:$A$54))*'sch r'!D171),0),0))</f>
        <v>0</v>
      </c>
      <c r="K171" s="114"/>
      <c r="L171" s="117">
        <f>IF(Q171=32,0,IFERROR(ROUND((INDEX('sch s'!$G$10:$G$54,MATCH('sch r'!Q171,'sch s'!$A$10:$A$54))*'sch r'!D171),0),0))</f>
        <v>0</v>
      </c>
      <c r="M171" s="114"/>
      <c r="N171" s="117">
        <f t="shared" si="8"/>
        <v>0</v>
      </c>
      <c r="O171" s="3"/>
      <c r="P171" s="8" t="s">
        <v>306</v>
      </c>
      <c r="Q171" s="236"/>
    </row>
    <row r="172" spans="1:17" ht="18" customHeight="1" x14ac:dyDescent="0.2">
      <c r="A172" s="12">
        <v>117</v>
      </c>
      <c r="B172" s="134" t="s">
        <v>173</v>
      </c>
      <c r="C172" s="3"/>
      <c r="D172" s="117">
        <f>'sch f'!G168</f>
        <v>0</v>
      </c>
      <c r="E172" s="114"/>
      <c r="F172" s="117">
        <f>IF(Q172=32,0,IFERROR(ROUND((INDEX('sch s'!$D$10:$D$54,MATCH('sch r'!Q172,'sch s'!$A$10:$A$54))*'sch r'!D172),0),0))</f>
        <v>0</v>
      </c>
      <c r="G172" s="114"/>
      <c r="H172" s="117">
        <f>IF(Q172=32,0,IFERROR(ROUND((INDEX('sch s'!$E$10:$E$54,MATCH('sch r'!Q172,'sch s'!$A$10:$A$54))*'sch r'!D172),0),0))</f>
        <v>0</v>
      </c>
      <c r="I172" s="114"/>
      <c r="J172" s="117">
        <f>IF(Q172=32,0,IFERROR(ROUND((INDEX('sch s'!$F$10:$F$54,MATCH('sch r'!Q172,'sch s'!$A$10:$A$54))*'sch r'!D172),0),0))</f>
        <v>0</v>
      </c>
      <c r="K172" s="114"/>
      <c r="L172" s="117">
        <f>IF(Q172=32,0,IFERROR(ROUND((INDEX('sch s'!$G$10:$G$54,MATCH('sch r'!Q172,'sch s'!$A$10:$A$54))*'sch r'!D172),0),0))</f>
        <v>0</v>
      </c>
      <c r="M172" s="114"/>
      <c r="N172" s="117">
        <f t="shared" si="8"/>
        <v>0</v>
      </c>
      <c r="O172" s="3"/>
      <c r="P172" s="8" t="s">
        <v>306</v>
      </c>
      <c r="Q172" s="236"/>
    </row>
    <row r="173" spans="1:17" ht="18" customHeight="1" x14ac:dyDescent="0.2">
      <c r="A173" s="12">
        <v>118</v>
      </c>
      <c r="B173" s="136" t="s">
        <v>500</v>
      </c>
      <c r="C173" s="3"/>
      <c r="D173" s="117">
        <f>'sch f'!G169</f>
        <v>0</v>
      </c>
      <c r="E173" s="114"/>
      <c r="F173" s="117">
        <f>IF(Q173=32,0,IFERROR(ROUND((INDEX('sch s'!$D$10:$D$54,MATCH('sch r'!Q173,'sch s'!$A$10:$A$54))*'sch r'!D173),0),0))</f>
        <v>0</v>
      </c>
      <c r="G173" s="114"/>
      <c r="H173" s="117">
        <f>IF(Q173=32,0,IFERROR(ROUND((INDEX('sch s'!$E$10:$E$54,MATCH('sch r'!Q173,'sch s'!$A$10:$A$54))*'sch r'!D173),0),0))</f>
        <v>0</v>
      </c>
      <c r="I173" s="114"/>
      <c r="J173" s="117">
        <f>IF(Q173=32,0,IFERROR(ROUND((INDEX('sch s'!$F$10:$F$54,MATCH('sch r'!Q173,'sch s'!$A$10:$A$54))*'sch r'!D173),0),0))</f>
        <v>0</v>
      </c>
      <c r="K173" s="114"/>
      <c r="L173" s="117">
        <f>IF(Q173=32,0,IFERROR(ROUND((INDEX('sch s'!$G$10:$G$54,MATCH('sch r'!Q173,'sch s'!$A$10:$A$54))*'sch r'!D173),0),0))</f>
        <v>0</v>
      </c>
      <c r="M173" s="114"/>
      <c r="N173" s="117">
        <f t="shared" si="8"/>
        <v>0</v>
      </c>
      <c r="O173" s="3"/>
      <c r="P173" s="8" t="s">
        <v>306</v>
      </c>
      <c r="Q173" s="236"/>
    </row>
    <row r="174" spans="1:17" ht="18" customHeight="1" x14ac:dyDescent="0.2">
      <c r="A174" s="12">
        <v>119</v>
      </c>
      <c r="B174" s="136" t="s">
        <v>503</v>
      </c>
      <c r="C174" s="3"/>
      <c r="D174" s="117">
        <f>-SUM(H170:H173)-SUM(L170:L173)+H172+L172</f>
        <v>0</v>
      </c>
      <c r="E174" s="114"/>
      <c r="F174" s="192"/>
      <c r="G174" s="114"/>
      <c r="H174" s="117">
        <f>-SUM(H170:H173)+H172</f>
        <v>0</v>
      </c>
      <c r="I174" s="114"/>
      <c r="J174" s="192"/>
      <c r="K174" s="114"/>
      <c r="L174" s="117">
        <f>-SUM(L170:L173)+L172</f>
        <v>0</v>
      </c>
      <c r="M174" s="114"/>
      <c r="N174" s="192"/>
      <c r="O174" s="3"/>
      <c r="P174" s="99"/>
      <c r="Q174" s="3"/>
    </row>
    <row r="175" spans="1:17" ht="18" customHeight="1" x14ac:dyDescent="0.2">
      <c r="A175" s="12">
        <v>120</v>
      </c>
      <c r="B175" s="28" t="s">
        <v>531</v>
      </c>
      <c r="C175" s="3"/>
      <c r="D175" s="117">
        <f>SUM(D169:D174)</f>
        <v>0</v>
      </c>
      <c r="E175" s="114"/>
      <c r="F175" s="117">
        <f>SUM(F170:F173)</f>
        <v>0</v>
      </c>
      <c r="G175" s="114"/>
      <c r="H175" s="117">
        <f>SUM(H169:H174)</f>
        <v>0</v>
      </c>
      <c r="I175" s="114"/>
      <c r="J175" s="117">
        <f>SUM(J169:J174)</f>
        <v>0</v>
      </c>
      <c r="K175" s="114"/>
      <c r="L175" s="117">
        <f>SUM(L169:L174)</f>
        <v>0</v>
      </c>
      <c r="M175" s="114"/>
      <c r="N175" s="117">
        <f>SUM(N170:N173)</f>
        <v>0</v>
      </c>
      <c r="O175" s="3"/>
      <c r="P175" s="99"/>
      <c r="Q175" s="3"/>
    </row>
    <row r="176" spans="1:17" ht="26.25" customHeight="1" x14ac:dyDescent="0.25">
      <c r="A176" s="12">
        <v>121</v>
      </c>
      <c r="B176" s="104" t="s">
        <v>532</v>
      </c>
      <c r="C176" s="3"/>
      <c r="D176" s="117">
        <f>D76+D90+D98+D120+D130+D155+D175</f>
        <v>0</v>
      </c>
      <c r="E176" s="114"/>
      <c r="F176" s="117">
        <f>F76+F90+F98+F120+F130+F155+F175</f>
        <v>0</v>
      </c>
      <c r="G176" s="114"/>
      <c r="H176" s="117">
        <f>H76+H90+H98+H120+H130+H155+H175</f>
        <v>0</v>
      </c>
      <c r="I176" s="114"/>
      <c r="J176" s="117">
        <f>J76+J90+J98+J120+J130+J155+J175</f>
        <v>0</v>
      </c>
      <c r="K176" s="114"/>
      <c r="L176" s="117">
        <f>L76+L90+L98+L120+L130+L155+L175</f>
        <v>0</v>
      </c>
      <c r="M176" s="114"/>
      <c r="N176" s="117">
        <f>N76+N90+N98+N120+N130+N155+N175</f>
        <v>0</v>
      </c>
      <c r="O176" s="3"/>
      <c r="P176" s="99"/>
      <c r="Q176" s="3"/>
    </row>
    <row r="177" spans="1:17" ht="26.25" customHeight="1" x14ac:dyDescent="0.25">
      <c r="A177" s="12">
        <v>122</v>
      </c>
      <c r="B177" s="15" t="s">
        <v>99</v>
      </c>
      <c r="C177" s="3"/>
      <c r="D177" s="117">
        <f>D24+D47+D176</f>
        <v>0</v>
      </c>
      <c r="E177" s="114"/>
      <c r="F177" s="117">
        <f>F24+F47+F176</f>
        <v>0</v>
      </c>
      <c r="G177" s="114"/>
      <c r="H177" s="117">
        <f>H24+H47+H176</f>
        <v>0</v>
      </c>
      <c r="I177" s="114"/>
      <c r="J177" s="117">
        <f>J24+J47+J176</f>
        <v>0</v>
      </c>
      <c r="K177" s="114"/>
      <c r="L177" s="117">
        <f>L24+L47+L176</f>
        <v>0</v>
      </c>
      <c r="M177" s="114"/>
      <c r="N177" s="117">
        <f>N24+N47+N176</f>
        <v>0</v>
      </c>
      <c r="O177" s="99"/>
      <c r="P177" s="99"/>
      <c r="Q177" s="3"/>
    </row>
  </sheetData>
  <mergeCells count="16">
    <mergeCell ref="A4:Q4"/>
    <mergeCell ref="A6:Q6"/>
    <mergeCell ref="A52:Q52"/>
    <mergeCell ref="A54:Q54"/>
    <mergeCell ref="P164:Q164"/>
    <mergeCell ref="A5:Q5"/>
    <mergeCell ref="A161:Q161"/>
    <mergeCell ref="A53:Q53"/>
    <mergeCell ref="A104:Q104"/>
    <mergeCell ref="P8:Q8"/>
    <mergeCell ref="P56:Q56"/>
    <mergeCell ref="P107:Q107"/>
    <mergeCell ref="A103:Q103"/>
    <mergeCell ref="A105:Q105"/>
    <mergeCell ref="A160:Q160"/>
    <mergeCell ref="A162:Q162"/>
  </mergeCells>
  <phoneticPr fontId="0" type="noConversion"/>
  <printOptions horizontalCentered="1"/>
  <pageMargins left="0.25" right="0.25" top="0.5" bottom="0.5" header="0.5" footer="0.5"/>
  <pageSetup scale="54" fitToHeight="0" orientation="portrait" r:id="rId1"/>
  <headerFooter alignWithMargins="0"/>
  <rowBreaks count="3" manualBreakCount="3">
    <brk id="48" max="16383" man="1"/>
    <brk id="99" max="16383" man="1"/>
    <brk id="15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autoPageBreaks="0" fitToPage="1"/>
  </sheetPr>
  <dimension ref="A1:Q59"/>
  <sheetViews>
    <sheetView showGridLines="0" showOutlineSymbols="0" zoomScale="75" zoomScaleNormal="75" workbookViewId="0">
      <selection activeCell="D32" sqref="D32"/>
    </sheetView>
  </sheetViews>
  <sheetFormatPr defaultColWidth="9.6640625" defaultRowHeight="15" x14ac:dyDescent="0.2"/>
  <cols>
    <col min="1" max="1" width="3.109375" bestFit="1" customWidth="1"/>
    <col min="2" max="2" width="32.5546875" customWidth="1"/>
    <col min="3" max="3" width="1.77734375" customWidth="1"/>
    <col min="4" max="4" width="14.88671875" customWidth="1"/>
    <col min="5" max="7" width="14.77734375" customWidth="1"/>
    <col min="8" max="9" width="14.88671875" customWidth="1"/>
    <col min="10" max="14" width="9.6640625" customWidth="1"/>
    <col min="15" max="15" width="12.21875" customWidth="1"/>
    <col min="16" max="16" width="9.6640625" customWidth="1"/>
    <col min="17" max="17" width="12.21875" customWidth="1"/>
  </cols>
  <sheetData>
    <row r="1" spans="1:17" ht="15.75" x14ac:dyDescent="0.25">
      <c r="I1" s="13" t="str">
        <f>IF(GeneralInfo!$B$14="","",GeneralInfo!$B$14)</f>
        <v/>
      </c>
    </row>
    <row r="2" spans="1:17" ht="15.75" x14ac:dyDescent="0.25">
      <c r="I2" s="13" t="s">
        <v>277</v>
      </c>
    </row>
    <row r="3" spans="1:17" ht="15.75" x14ac:dyDescent="0.25">
      <c r="A3" s="390">
        <f>GeneralInfo!$B$5</f>
        <v>0</v>
      </c>
      <c r="B3" s="390"/>
      <c r="C3" s="390"/>
      <c r="D3" s="390"/>
      <c r="E3" s="390"/>
      <c r="F3" s="390"/>
      <c r="G3" s="390"/>
      <c r="H3" s="390"/>
      <c r="I3" s="390"/>
    </row>
    <row r="4" spans="1:17" ht="15.75" x14ac:dyDescent="0.25">
      <c r="A4" s="390" t="s">
        <v>276</v>
      </c>
      <c r="B4" s="390"/>
      <c r="C4" s="390"/>
      <c r="D4" s="390"/>
      <c r="E4" s="390"/>
      <c r="F4" s="390"/>
      <c r="G4" s="390"/>
      <c r="H4" s="390"/>
      <c r="I4" s="390"/>
    </row>
    <row r="5" spans="1:17" ht="15.75" x14ac:dyDescent="0.25">
      <c r="A5" s="390" t="str">
        <f>"FOR THE PERIOD "&amp;TEXT(GeneralInfo!$B$15,"MM/DD/YYYY")&amp;" TO "&amp;TEXT(GeneralInfo!$B$16,"MM/DD/YYYY")</f>
        <v>FOR THE PERIOD 01/00/1900 TO 01/00/1900</v>
      </c>
      <c r="B5" s="390"/>
      <c r="C5" s="390"/>
      <c r="D5" s="390"/>
      <c r="E5" s="390"/>
      <c r="F5" s="390"/>
      <c r="G5" s="390"/>
      <c r="H5" s="390"/>
      <c r="I5" s="390"/>
    </row>
    <row r="6" spans="1:17" ht="15.75" x14ac:dyDescent="0.25">
      <c r="A6" s="15"/>
      <c r="C6" s="2"/>
      <c r="D6" s="2"/>
      <c r="E6" s="3"/>
      <c r="F6" s="3"/>
      <c r="G6" s="3"/>
      <c r="I6" s="13"/>
    </row>
    <row r="7" spans="1:17" ht="15.75" x14ac:dyDescent="0.25">
      <c r="D7" s="14">
        <v>1</v>
      </c>
      <c r="E7" s="14">
        <v>2</v>
      </c>
      <c r="F7" s="14">
        <v>3</v>
      </c>
      <c r="G7" s="14">
        <v>4</v>
      </c>
      <c r="H7" s="14">
        <v>5</v>
      </c>
      <c r="I7" s="14">
        <v>6</v>
      </c>
    </row>
    <row r="8" spans="1:17" ht="16.5" thickBot="1" x14ac:dyDescent="0.3">
      <c r="D8" s="17" t="s">
        <v>194</v>
      </c>
      <c r="E8" s="262" t="s">
        <v>665</v>
      </c>
      <c r="F8" s="262" t="s">
        <v>666</v>
      </c>
      <c r="G8" s="262" t="s">
        <v>684</v>
      </c>
      <c r="H8" s="17" t="s">
        <v>275</v>
      </c>
      <c r="I8" s="17" t="s">
        <v>258</v>
      </c>
      <c r="O8" s="24"/>
      <c r="Q8" s="24"/>
    </row>
    <row r="9" spans="1:17" ht="15.75" x14ac:dyDescent="0.25">
      <c r="B9" s="16" t="s">
        <v>58</v>
      </c>
      <c r="C9" s="2"/>
      <c r="D9" s="2"/>
      <c r="E9" s="2"/>
      <c r="F9" s="2"/>
      <c r="G9" s="2"/>
      <c r="H9" s="2"/>
      <c r="I9" s="2"/>
    </row>
    <row r="10" spans="1:17" x14ac:dyDescent="0.2">
      <c r="A10" s="11">
        <v>1</v>
      </c>
      <c r="B10" t="s">
        <v>59</v>
      </c>
      <c r="D10" s="142">
        <f>'sch t'!E11</f>
        <v>0</v>
      </c>
      <c r="E10" s="142">
        <f>'sch t'!E19</f>
        <v>0</v>
      </c>
      <c r="F10" s="142">
        <f>'sch t'!E27</f>
        <v>0</v>
      </c>
      <c r="G10" s="142">
        <f>'sch t'!E35</f>
        <v>0</v>
      </c>
      <c r="H10" s="142">
        <f>'sch t'!E43</f>
        <v>0</v>
      </c>
      <c r="I10" s="142">
        <f>SUM(D10:H10)</f>
        <v>0</v>
      </c>
    </row>
    <row r="11" spans="1:17" x14ac:dyDescent="0.2">
      <c r="A11" s="11">
        <v>2</v>
      </c>
      <c r="B11" t="s">
        <v>285</v>
      </c>
      <c r="D11" s="142">
        <f>'sch t'!E12</f>
        <v>0</v>
      </c>
      <c r="E11" s="142">
        <f>'sch t'!E20</f>
        <v>0</v>
      </c>
      <c r="F11" s="142">
        <f>'sch t'!E28</f>
        <v>0</v>
      </c>
      <c r="G11" s="142">
        <f>'sch t'!E36</f>
        <v>0</v>
      </c>
      <c r="H11" s="142">
        <f>'sch t'!E44</f>
        <v>0</v>
      </c>
      <c r="I11" s="142">
        <f t="shared" ref="I11:I16" si="0">SUM(D11:H11)</f>
        <v>0</v>
      </c>
    </row>
    <row r="12" spans="1:17" x14ac:dyDescent="0.2">
      <c r="A12" s="11">
        <v>3</v>
      </c>
      <c r="B12" t="s">
        <v>100</v>
      </c>
      <c r="D12" s="142">
        <f>'sch t'!E13</f>
        <v>0</v>
      </c>
      <c r="E12" s="142">
        <f>'sch t'!E21</f>
        <v>0</v>
      </c>
      <c r="F12" s="142">
        <f>'sch t'!E29</f>
        <v>0</v>
      </c>
      <c r="G12" s="142">
        <f>'sch t'!E37</f>
        <v>0</v>
      </c>
      <c r="H12" s="142">
        <f>'sch t'!E45</f>
        <v>0</v>
      </c>
      <c r="I12" s="142">
        <f t="shared" si="0"/>
        <v>0</v>
      </c>
    </row>
    <row r="13" spans="1:17" x14ac:dyDescent="0.2">
      <c r="A13" s="11">
        <v>4</v>
      </c>
      <c r="B13" t="s">
        <v>101</v>
      </c>
      <c r="D13" s="142">
        <f>'sch t'!E14</f>
        <v>0</v>
      </c>
      <c r="E13" s="142">
        <f>'sch t'!E22</f>
        <v>0</v>
      </c>
      <c r="F13" s="142">
        <f>'sch t'!E30</f>
        <v>0</v>
      </c>
      <c r="G13" s="142">
        <f>'sch t'!E38</f>
        <v>0</v>
      </c>
      <c r="H13" s="142">
        <f>'sch t'!E46</f>
        <v>0</v>
      </c>
      <c r="I13" s="142">
        <f>SUM(D13:H13)</f>
        <v>0</v>
      </c>
    </row>
    <row r="14" spans="1:17" x14ac:dyDescent="0.2">
      <c r="A14" s="11">
        <v>5</v>
      </c>
      <c r="B14" t="s">
        <v>102</v>
      </c>
      <c r="D14" s="142">
        <f>'sch t'!E15</f>
        <v>0</v>
      </c>
      <c r="E14" s="142">
        <f>'sch t'!E23</f>
        <v>0</v>
      </c>
      <c r="F14" s="142">
        <f>'sch t'!E31</f>
        <v>0</v>
      </c>
      <c r="G14" s="142">
        <f>'sch t'!E39</f>
        <v>0</v>
      </c>
      <c r="H14" s="142">
        <f>'sch t'!E47</f>
        <v>0</v>
      </c>
      <c r="I14" s="142">
        <f t="shared" si="0"/>
        <v>0</v>
      </c>
    </row>
    <row r="15" spans="1:17" x14ac:dyDescent="0.2">
      <c r="A15" s="11">
        <v>6</v>
      </c>
      <c r="B15" t="s">
        <v>103</v>
      </c>
      <c r="D15" s="142">
        <f>'sch t'!E16</f>
        <v>0</v>
      </c>
      <c r="E15" s="142">
        <f>'sch t'!E24</f>
        <v>0</v>
      </c>
      <c r="F15" s="142">
        <f>'sch t'!E32</f>
        <v>0</v>
      </c>
      <c r="G15" s="142">
        <f>'sch t'!E40</f>
        <v>0</v>
      </c>
      <c r="H15" s="142">
        <f>'sch t'!E48</f>
        <v>0</v>
      </c>
      <c r="I15" s="142">
        <f t="shared" si="0"/>
        <v>0</v>
      </c>
    </row>
    <row r="16" spans="1:17" x14ac:dyDescent="0.2">
      <c r="A16" s="11">
        <v>7</v>
      </c>
      <c r="B16" t="s">
        <v>286</v>
      </c>
      <c r="D16" s="142">
        <f>'sch t'!H17</f>
        <v>0</v>
      </c>
      <c r="E16" s="142">
        <f>'sch t'!H25</f>
        <v>0</v>
      </c>
      <c r="F16" s="142">
        <f>'sch t'!H33</f>
        <v>0</v>
      </c>
      <c r="G16" s="142">
        <f>'sch t'!H41</f>
        <v>0</v>
      </c>
      <c r="H16" s="142">
        <f>'sch t'!H49</f>
        <v>0</v>
      </c>
      <c r="I16" s="142">
        <f t="shared" si="0"/>
        <v>0</v>
      </c>
    </row>
    <row r="17" spans="1:9" x14ac:dyDescent="0.2">
      <c r="A17" s="11">
        <v>8</v>
      </c>
      <c r="B17" s="26" t="s">
        <v>60</v>
      </c>
      <c r="D17" s="142">
        <f t="shared" ref="D17:I17" si="1">SUM(D10:D16)</f>
        <v>0</v>
      </c>
      <c r="E17" s="142">
        <f t="shared" si="1"/>
        <v>0</v>
      </c>
      <c r="F17" s="142">
        <f t="shared" si="1"/>
        <v>0</v>
      </c>
      <c r="G17" s="142">
        <f t="shared" si="1"/>
        <v>0</v>
      </c>
      <c r="H17" s="142">
        <f t="shared" si="1"/>
        <v>0</v>
      </c>
      <c r="I17" s="142">
        <f t="shared" si="1"/>
        <v>0</v>
      </c>
    </row>
    <row r="18" spans="1:9" x14ac:dyDescent="0.2">
      <c r="A18" s="11">
        <v>9</v>
      </c>
      <c r="B18" s="26" t="s">
        <v>61</v>
      </c>
      <c r="D18" s="143">
        <f>IFERROR(ROUND(D17/$I$17,6),0)</f>
        <v>0</v>
      </c>
      <c r="E18" s="143">
        <f>IFERROR(ROUND(E17/$I$17,6),0)</f>
        <v>0</v>
      </c>
      <c r="F18" s="143">
        <f>IFERROR(ROUND(F17/$I$17,6),0)</f>
        <v>0</v>
      </c>
      <c r="G18" s="143">
        <f>IFERROR(ROUND(G17/$I$17,6),0)</f>
        <v>0</v>
      </c>
      <c r="H18" s="143">
        <f>IFERROR(ROUND(H17/$I$17,6),0)</f>
        <v>0</v>
      </c>
      <c r="I18" s="143">
        <f>SUM(D18:H18)</f>
        <v>0</v>
      </c>
    </row>
    <row r="19" spans="1:9" ht="15.75" x14ac:dyDescent="0.25">
      <c r="B19" s="16" t="s">
        <v>62</v>
      </c>
      <c r="D19" s="3"/>
      <c r="E19" s="3"/>
      <c r="F19" s="3"/>
      <c r="G19" s="3"/>
      <c r="H19" s="3"/>
      <c r="I19" s="3"/>
    </row>
    <row r="20" spans="1:9" x14ac:dyDescent="0.2">
      <c r="A20" s="11">
        <v>10</v>
      </c>
      <c r="B20" t="s">
        <v>63</v>
      </c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7">
        <f>SUM(D20:H20)</f>
        <v>0</v>
      </c>
    </row>
    <row r="21" spans="1:9" x14ac:dyDescent="0.2">
      <c r="A21" s="11">
        <v>11</v>
      </c>
      <c r="B21" t="s">
        <v>61</v>
      </c>
      <c r="D21" s="143">
        <f>IFERROR(ROUND(D20/$I$20,6),0)</f>
        <v>0</v>
      </c>
      <c r="E21" s="143">
        <f>IFERROR(ROUND(E20/$I$20,6),0)</f>
        <v>0</v>
      </c>
      <c r="F21" s="143">
        <f>IFERROR(ROUND(F20/$I$20,6),0)</f>
        <v>0</v>
      </c>
      <c r="G21" s="143">
        <f>IFERROR(ROUND(G20/$I$20,6),0)</f>
        <v>0</v>
      </c>
      <c r="H21" s="143">
        <f>IFERROR(ROUND(H20/$I$20,6),0)</f>
        <v>0</v>
      </c>
      <c r="I21" s="143">
        <f>SUM(D21:H21)</f>
        <v>0</v>
      </c>
    </row>
    <row r="22" spans="1:9" ht="15.75" x14ac:dyDescent="0.25">
      <c r="B22" s="16" t="s">
        <v>336</v>
      </c>
      <c r="D22" s="3"/>
      <c r="E22" s="3"/>
      <c r="F22" s="3"/>
      <c r="G22" s="3"/>
      <c r="H22" s="3"/>
      <c r="I22" s="3"/>
    </row>
    <row r="23" spans="1:9" x14ac:dyDescent="0.2">
      <c r="A23" s="11">
        <v>12</v>
      </c>
      <c r="B23" t="s">
        <v>69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7">
        <f>SUM(D23:H23)</f>
        <v>0</v>
      </c>
    </row>
    <row r="24" spans="1:9" x14ac:dyDescent="0.2">
      <c r="A24" s="11">
        <v>13</v>
      </c>
      <c r="B24" t="s">
        <v>61</v>
      </c>
      <c r="D24" s="143">
        <f>IFERROR(ROUND(D23/$I$23,6),0)</f>
        <v>0</v>
      </c>
      <c r="E24" s="143">
        <f>IFERROR(ROUND(E23/$I$23,6),0)</f>
        <v>0</v>
      </c>
      <c r="F24" s="143">
        <f>IFERROR(ROUND(F23/$I$23,6),0)</f>
        <v>0</v>
      </c>
      <c r="G24" s="143">
        <f>IFERROR(ROUND(G23/$I$23,6),0)</f>
        <v>0</v>
      </c>
      <c r="H24" s="143">
        <f>IFERROR(ROUND(H23/$I$23,6),0)</f>
        <v>0</v>
      </c>
      <c r="I24" s="143">
        <f>SUM(D24:H24)</f>
        <v>0</v>
      </c>
    </row>
    <row r="25" spans="1:9" ht="15.75" x14ac:dyDescent="0.25">
      <c r="B25" s="16" t="s">
        <v>325</v>
      </c>
      <c r="D25" s="3"/>
      <c r="E25" s="3"/>
      <c r="F25" s="3"/>
      <c r="G25" s="3"/>
      <c r="H25" s="3"/>
      <c r="I25" s="3"/>
    </row>
    <row r="26" spans="1:9" x14ac:dyDescent="0.2">
      <c r="A26" s="11">
        <v>14</v>
      </c>
      <c r="B26" t="s">
        <v>68</v>
      </c>
      <c r="D26" s="117">
        <f>'sch k'!J23</f>
        <v>0</v>
      </c>
      <c r="E26" s="117">
        <f>'sch aa-R&amp;B'!T23</f>
        <v>0</v>
      </c>
      <c r="F26" s="117">
        <f>'sch ab'!J24</f>
        <v>0</v>
      </c>
      <c r="G26" s="117">
        <f>'sch ac-r&amp;b'!J23</f>
        <v>0</v>
      </c>
      <c r="H26" s="116">
        <v>0</v>
      </c>
      <c r="I26" s="117">
        <f>SUM(D26:H26)</f>
        <v>0</v>
      </c>
    </row>
    <row r="27" spans="1:9" x14ac:dyDescent="0.2">
      <c r="A27" s="11">
        <v>15</v>
      </c>
      <c r="B27" t="s">
        <v>61</v>
      </c>
      <c r="D27" s="143">
        <f>IFERROR(ROUND(D26/$I$26,6),0)</f>
        <v>0</v>
      </c>
      <c r="E27" s="143">
        <f>IFERROR(ROUND(E26/$I$26,6),0)</f>
        <v>0</v>
      </c>
      <c r="F27" s="143">
        <f>IFERROR(ROUND(F26/$I$26,6),0)</f>
        <v>0</v>
      </c>
      <c r="G27" s="143">
        <f>IFERROR(ROUND(G26/$I$26,6),0)</f>
        <v>0</v>
      </c>
      <c r="H27" s="143">
        <f>IFERROR(ROUND(H26/$I$26,6),0)</f>
        <v>0</v>
      </c>
      <c r="I27" s="143">
        <f>SUM(D27:H27)</f>
        <v>0</v>
      </c>
    </row>
    <row r="28" spans="1:9" ht="15.75" x14ac:dyDescent="0.25">
      <c r="B28" s="16" t="s">
        <v>66</v>
      </c>
      <c r="D28" s="3"/>
      <c r="E28" s="3"/>
      <c r="F28" s="3"/>
      <c r="G28" s="3"/>
      <c r="H28" s="3"/>
      <c r="I28" s="3"/>
    </row>
    <row r="29" spans="1:9" x14ac:dyDescent="0.2">
      <c r="A29" s="11">
        <v>16</v>
      </c>
      <c r="B29" t="s">
        <v>67</v>
      </c>
      <c r="D29" s="153">
        <f>BedProration!E9</f>
        <v>0</v>
      </c>
      <c r="E29" s="153">
        <f>BedProration!F9</f>
        <v>0</v>
      </c>
      <c r="F29" s="153">
        <f>BedProration!G9</f>
        <v>0</v>
      </c>
      <c r="G29" s="153">
        <f>BedProration!H9</f>
        <v>0</v>
      </c>
      <c r="H29" s="153">
        <f>BedProration!I9</f>
        <v>0</v>
      </c>
      <c r="I29" s="153">
        <f>SUM(D29:H29)</f>
        <v>0</v>
      </c>
    </row>
    <row r="30" spans="1:9" x14ac:dyDescent="0.2">
      <c r="A30" s="11">
        <v>17</v>
      </c>
      <c r="B30" t="s">
        <v>61</v>
      </c>
      <c r="D30" s="143">
        <f>IFERROR(ROUND(D29/$I$29,6),0)</f>
        <v>0</v>
      </c>
      <c r="E30" s="143">
        <f>IFERROR(ROUND(E29/$I$29,6),0)</f>
        <v>0</v>
      </c>
      <c r="F30" s="143">
        <f>IFERROR(ROUND(F29/$I$29,6),0)</f>
        <v>0</v>
      </c>
      <c r="G30" s="143">
        <f>IFERROR(ROUND(G29/$I$29,6),0)</f>
        <v>0</v>
      </c>
      <c r="H30" s="143">
        <f>IFERROR(ROUND(H29/$I$29,6),0)</f>
        <v>0</v>
      </c>
      <c r="I30" s="143">
        <f>SUM(D30:H30)</f>
        <v>0</v>
      </c>
    </row>
    <row r="31" spans="1:9" ht="15.75" x14ac:dyDescent="0.25">
      <c r="B31" s="84" t="s">
        <v>533</v>
      </c>
      <c r="D31" s="3"/>
      <c r="E31" s="3"/>
      <c r="F31" s="3"/>
      <c r="G31" s="3"/>
      <c r="H31" s="3"/>
      <c r="I31" s="3"/>
    </row>
    <row r="32" spans="1:9" x14ac:dyDescent="0.2">
      <c r="A32" s="11">
        <v>18</v>
      </c>
      <c r="B32" s="21" t="s">
        <v>534</v>
      </c>
      <c r="D32" s="97">
        <f>SUM('sch r'!F12:F16,'sch r'!F19,'sch r'!F41,'sch r'!F61,'sch r'!F63,'sch r'!F65,'sch r'!F78,'sch r'!F92,'sch r'!F112,'sch r'!F122,'sch r'!F132:F133,'sch r'!F170)</f>
        <v>0</v>
      </c>
      <c r="E32" s="97">
        <f>SUM('sch r'!H12:H16,'sch r'!H19,'sch r'!H41,'sch r'!H61,'sch r'!H63,'sch r'!H65,'sch r'!H78,'sch r'!H92,'sch r'!H112,'sch r'!H122,'sch r'!H132:H133,'sch r'!H170)</f>
        <v>0</v>
      </c>
      <c r="F32" s="97">
        <f>SUM('sch r'!J12:J16,'sch r'!J19,'sch r'!J41,'sch r'!J61,'sch r'!J63,'sch r'!J65,'sch r'!J78,'sch r'!J92,'sch r'!J112,'sch r'!J122,'sch r'!J132:J133,'sch r'!J170)</f>
        <v>0</v>
      </c>
      <c r="G32" s="97">
        <f>SUM('sch r'!L12:L16,'sch r'!L19,'sch r'!L41,'sch r'!L61,'sch r'!L63,'sch r'!L65,'sch r'!L78,'sch r'!L92,'sch r'!L112,'sch r'!L122,'sch r'!L132:L133,'sch r'!L170)</f>
        <v>0</v>
      </c>
      <c r="H32" s="97">
        <f>SUM('sch r'!N12:N16,'sch r'!N19,'sch r'!N41,'sch r'!N61,'sch r'!N63,'sch r'!N65,'sch r'!N78,'sch r'!N92,'sch r'!N112,'sch r'!N122,'sch r'!N132:N133,'sch r'!N170+SUM('sch f'!D173:D175))</f>
        <v>0</v>
      </c>
      <c r="I32" s="97">
        <f>SUM(D32:H32)</f>
        <v>0</v>
      </c>
    </row>
    <row r="33" spans="1:9" x14ac:dyDescent="0.2">
      <c r="A33" s="11">
        <v>19</v>
      </c>
      <c r="B33" s="21" t="s">
        <v>61</v>
      </c>
      <c r="D33" s="143">
        <f>IFERROR(ROUND(D32/$I$32,6),0)</f>
        <v>0</v>
      </c>
      <c r="E33" s="143">
        <f>IFERROR(ROUND(E32/$I$32,6),0)</f>
        <v>0</v>
      </c>
      <c r="F33" s="143">
        <f>IFERROR(ROUND(F32/$I$32,6),0)</f>
        <v>0</v>
      </c>
      <c r="G33" s="143">
        <f>IFERROR(ROUND(G32/$I$32,6),0)</f>
        <v>0</v>
      </c>
      <c r="H33" s="143">
        <f>IFERROR(ROUND(H32/$I$32,6),0)</f>
        <v>0</v>
      </c>
      <c r="I33" s="143">
        <f>SUM(D33:H33)</f>
        <v>0</v>
      </c>
    </row>
    <row r="34" spans="1:9" ht="15.75" x14ac:dyDescent="0.25">
      <c r="B34" s="16" t="s">
        <v>65</v>
      </c>
      <c r="D34" s="3"/>
      <c r="E34" s="3"/>
      <c r="F34" s="3"/>
      <c r="G34" s="3"/>
      <c r="H34" s="3"/>
      <c r="I34" s="3"/>
    </row>
    <row r="35" spans="1:9" x14ac:dyDescent="0.2">
      <c r="A35" s="11">
        <v>20</v>
      </c>
      <c r="B35" s="144" t="s">
        <v>522</v>
      </c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7">
        <f>SUM(D35:H35)</f>
        <v>0</v>
      </c>
    </row>
    <row r="36" spans="1:9" x14ac:dyDescent="0.2">
      <c r="A36" s="11">
        <v>21</v>
      </c>
      <c r="B36" t="s">
        <v>61</v>
      </c>
      <c r="D36" s="143">
        <f>IFERROR(ROUND(D35/$I$35,6),0)</f>
        <v>0</v>
      </c>
      <c r="E36" s="143">
        <f>IFERROR(ROUND(E35/$I$35,6),0)</f>
        <v>0</v>
      </c>
      <c r="F36" s="143">
        <f>IFERROR(ROUND(F35/$I$35,6),0)</f>
        <v>0</v>
      </c>
      <c r="G36" s="143">
        <f>IFERROR(ROUND(G35/$I$35,6),0)</f>
        <v>0</v>
      </c>
      <c r="H36" s="143">
        <f>IFERROR(ROUND(H35/$I$35,6),0)</f>
        <v>0</v>
      </c>
      <c r="I36" s="143">
        <f>SUM(D36:H36)</f>
        <v>0</v>
      </c>
    </row>
    <row r="37" spans="1:9" x14ac:dyDescent="0.2">
      <c r="A37" s="11"/>
      <c r="D37" s="3"/>
      <c r="E37" s="3"/>
      <c r="F37" s="3"/>
      <c r="G37" s="3"/>
      <c r="H37" s="3"/>
      <c r="I37" s="3"/>
    </row>
    <row r="38" spans="1:9" ht="15.75" x14ac:dyDescent="0.25">
      <c r="B38" s="16" t="s">
        <v>64</v>
      </c>
      <c r="D38" s="3"/>
      <c r="E38" s="3"/>
      <c r="F38" s="3"/>
      <c r="G38" s="3"/>
      <c r="H38" s="3"/>
      <c r="I38" s="3"/>
    </row>
    <row r="39" spans="1:9" x14ac:dyDescent="0.2">
      <c r="A39" s="11">
        <v>22</v>
      </c>
      <c r="B39" t="s">
        <v>15</v>
      </c>
      <c r="D39" s="97">
        <f>'sch r'!F24</f>
        <v>0</v>
      </c>
      <c r="E39" s="97">
        <f>'sch r'!H24</f>
        <v>0</v>
      </c>
      <c r="F39" s="97">
        <f>'sch r'!J24</f>
        <v>0</v>
      </c>
      <c r="G39" s="97">
        <f>'sch r'!L24</f>
        <v>0</v>
      </c>
      <c r="H39" s="97">
        <f>'sch r'!N24</f>
        <v>0</v>
      </c>
      <c r="I39" s="97">
        <f>SUM(D39:H39)</f>
        <v>0</v>
      </c>
    </row>
    <row r="40" spans="1:9" x14ac:dyDescent="0.2">
      <c r="A40" s="11">
        <v>23</v>
      </c>
      <c r="B40" t="s">
        <v>424</v>
      </c>
      <c r="D40" s="3"/>
      <c r="E40" s="3"/>
      <c r="F40" s="3"/>
      <c r="G40" s="3"/>
      <c r="H40" s="3"/>
      <c r="I40" s="3"/>
    </row>
    <row r="41" spans="1:9" x14ac:dyDescent="0.2">
      <c r="B41" t="s">
        <v>510</v>
      </c>
      <c r="D41" s="97">
        <f>SUM('sch r'!F26:F28,'sch r'!F30:F35,'sch r'!F37:F38,'sch r'!F44:F46)</f>
        <v>0</v>
      </c>
      <c r="E41" s="97">
        <f>SUM('sch r'!H26:H28,'sch r'!H30:H35,'sch r'!H37:H38,'sch r'!H44:H46)</f>
        <v>0</v>
      </c>
      <c r="F41" s="97">
        <f>SUM('sch r'!J26:J28,'sch r'!J30:J35,'sch r'!J37:J38,'sch r'!J44:J46)</f>
        <v>0</v>
      </c>
      <c r="G41" s="97">
        <f>SUM('sch r'!L26:L28,'sch r'!L30:L35,'sch r'!L37:L38,'sch r'!L44:L46)</f>
        <v>0</v>
      </c>
      <c r="H41" s="97">
        <f>SUM('sch r'!N26:N28,'sch r'!N30:N35,'sch r'!N37:N38,'sch r'!N44:N46)</f>
        <v>0</v>
      </c>
      <c r="I41" s="97">
        <f>SUM(D41:H41)</f>
        <v>0</v>
      </c>
    </row>
    <row r="42" spans="1:9" x14ac:dyDescent="0.2">
      <c r="A42" s="11">
        <v>24</v>
      </c>
      <c r="B42" t="s">
        <v>170</v>
      </c>
      <c r="D42" s="97">
        <f>'sch r'!F76</f>
        <v>0</v>
      </c>
      <c r="E42" s="97">
        <f>'sch r'!H76</f>
        <v>0</v>
      </c>
      <c r="F42" s="97">
        <f>'sch r'!J76</f>
        <v>0</v>
      </c>
      <c r="G42" s="97">
        <f>'sch r'!L76</f>
        <v>0</v>
      </c>
      <c r="H42" s="97">
        <f>'sch r'!N76</f>
        <v>0</v>
      </c>
      <c r="I42" s="97">
        <f t="shared" ref="I42:I46" si="2">SUM(D42:H42)</f>
        <v>0</v>
      </c>
    </row>
    <row r="43" spans="1:9" x14ac:dyDescent="0.2">
      <c r="A43" s="11">
        <v>25</v>
      </c>
      <c r="B43" t="s">
        <v>70</v>
      </c>
      <c r="D43" s="97">
        <f>'sch r'!F90</f>
        <v>0</v>
      </c>
      <c r="E43" s="97">
        <f>'sch r'!H90</f>
        <v>0</v>
      </c>
      <c r="F43" s="97">
        <f>'sch r'!J90</f>
        <v>0</v>
      </c>
      <c r="G43" s="97">
        <f>'sch r'!L90</f>
        <v>0</v>
      </c>
      <c r="H43" s="97">
        <f>'sch r'!N90</f>
        <v>0</v>
      </c>
      <c r="I43" s="97">
        <f t="shared" si="2"/>
        <v>0</v>
      </c>
    </row>
    <row r="44" spans="1:9" x14ac:dyDescent="0.2">
      <c r="A44" s="11">
        <v>26</v>
      </c>
      <c r="B44" t="s">
        <v>223</v>
      </c>
      <c r="D44" s="97">
        <f>'sch r'!F98</f>
        <v>0</v>
      </c>
      <c r="E44" s="97">
        <f>'sch r'!H98</f>
        <v>0</v>
      </c>
      <c r="F44" s="97">
        <f>'sch r'!J98</f>
        <v>0</v>
      </c>
      <c r="G44" s="97">
        <f>'sch r'!L98</f>
        <v>0</v>
      </c>
      <c r="H44" s="97">
        <f>'sch r'!N98</f>
        <v>0</v>
      </c>
      <c r="I44" s="97">
        <f t="shared" si="2"/>
        <v>0</v>
      </c>
    </row>
    <row r="45" spans="1:9" x14ac:dyDescent="0.2">
      <c r="A45" s="11">
        <v>27</v>
      </c>
      <c r="B45" t="s">
        <v>225</v>
      </c>
      <c r="D45" s="97">
        <f>'sch r'!F120</f>
        <v>0</v>
      </c>
      <c r="E45" s="97">
        <f>'sch r'!H120</f>
        <v>0</v>
      </c>
      <c r="F45" s="97">
        <f>'sch r'!J120</f>
        <v>0</v>
      </c>
      <c r="G45" s="97">
        <f>'sch r'!L120</f>
        <v>0</v>
      </c>
      <c r="H45" s="97">
        <f>'sch r'!N120</f>
        <v>0</v>
      </c>
      <c r="I45" s="97">
        <f t="shared" si="2"/>
        <v>0</v>
      </c>
    </row>
    <row r="46" spans="1:9" x14ac:dyDescent="0.2">
      <c r="A46" s="11">
        <v>28</v>
      </c>
      <c r="B46" t="s">
        <v>226</v>
      </c>
      <c r="D46" s="97">
        <f>'sch r'!F130</f>
        <v>0</v>
      </c>
      <c r="E46" s="97">
        <f>'sch r'!H130</f>
        <v>0</v>
      </c>
      <c r="F46" s="97">
        <f>'sch r'!J130</f>
        <v>0</v>
      </c>
      <c r="G46" s="97">
        <f>'sch r'!L130</f>
        <v>0</v>
      </c>
      <c r="H46" s="97">
        <f>'sch r'!N130</f>
        <v>0</v>
      </c>
      <c r="I46" s="97">
        <f t="shared" si="2"/>
        <v>0</v>
      </c>
    </row>
    <row r="47" spans="1:9" x14ac:dyDescent="0.2">
      <c r="A47" s="11">
        <v>29</v>
      </c>
      <c r="B47" t="s">
        <v>333</v>
      </c>
      <c r="D47" s="3"/>
      <c r="E47" s="3"/>
      <c r="F47" s="3"/>
      <c r="G47" s="3"/>
      <c r="H47" s="97">
        <f>'sch f'!D198-'sch f'!D190-'sch f'!D186</f>
        <v>0</v>
      </c>
      <c r="I47" s="97">
        <f>H47</f>
        <v>0</v>
      </c>
    </row>
    <row r="48" spans="1:9" x14ac:dyDescent="0.2">
      <c r="A48" s="11">
        <v>30</v>
      </c>
      <c r="B48" s="21" t="s">
        <v>71</v>
      </c>
      <c r="D48" s="97">
        <f>SUM(D39,D41:D46)</f>
        <v>0</v>
      </c>
      <c r="E48" s="119">
        <f t="shared" ref="E48" si="3">SUM(E39,E41:E46)</f>
        <v>0</v>
      </c>
      <c r="F48" s="97">
        <f>SUM(F39,F41:F46)</f>
        <v>0</v>
      </c>
      <c r="G48" s="97">
        <f>SUM(G39,G41:G46)</f>
        <v>0</v>
      </c>
      <c r="H48" s="97">
        <f>SUM(H39,H41:H47)</f>
        <v>0</v>
      </c>
      <c r="I48" s="97">
        <f>SUM(I39,I41:I47)</f>
        <v>0</v>
      </c>
    </row>
    <row r="49" spans="1:9" x14ac:dyDescent="0.2">
      <c r="A49" s="11">
        <v>31</v>
      </c>
      <c r="B49" s="21" t="s">
        <v>61</v>
      </c>
      <c r="D49" s="143">
        <f>IFERROR(ROUND(D48/$I$48,6),0)</f>
        <v>0</v>
      </c>
      <c r="E49" s="143">
        <f t="shared" ref="E49:H49" si="4">IFERROR(ROUND(E48/$I$48,6),0)</f>
        <v>0</v>
      </c>
      <c r="F49" s="143">
        <f>IFERROR(ROUND(F48/$I$48,6),0)</f>
        <v>0</v>
      </c>
      <c r="G49" s="143">
        <f>IFERROR(ROUND(G48/$I$48,6),0)</f>
        <v>0</v>
      </c>
      <c r="H49" s="143">
        <f t="shared" si="4"/>
        <v>0</v>
      </c>
      <c r="I49" s="143">
        <f>SUM(D49:H49)</f>
        <v>0</v>
      </c>
    </row>
    <row r="50" spans="1:9" ht="15.75" x14ac:dyDescent="0.25">
      <c r="A50" s="11">
        <v>32</v>
      </c>
      <c r="B50" s="16" t="s">
        <v>335</v>
      </c>
      <c r="C50" s="2"/>
    </row>
    <row r="51" spans="1:9" x14ac:dyDescent="0.2">
      <c r="B51" s="2"/>
      <c r="D51" s="2"/>
      <c r="E51" s="2"/>
      <c r="F51" s="2"/>
      <c r="G51" s="2"/>
      <c r="H51" s="2"/>
      <c r="I51" s="2"/>
    </row>
    <row r="52" spans="1:9" ht="15.75" x14ac:dyDescent="0.25">
      <c r="B52" s="84" t="s">
        <v>65</v>
      </c>
      <c r="D52" s="3"/>
      <c r="E52" s="3"/>
      <c r="F52" s="3"/>
      <c r="G52" s="3"/>
      <c r="H52" s="3"/>
      <c r="I52" s="3"/>
    </row>
    <row r="53" spans="1:9" x14ac:dyDescent="0.2">
      <c r="A53" s="11">
        <v>33</v>
      </c>
      <c r="B53" s="144" t="s">
        <v>522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7">
        <f>SUM(D53:H53)</f>
        <v>0</v>
      </c>
    </row>
    <row r="54" spans="1:9" x14ac:dyDescent="0.2">
      <c r="A54" s="11">
        <v>34</v>
      </c>
      <c r="B54" s="21" t="s">
        <v>61</v>
      </c>
      <c r="D54" s="143">
        <f>IFERROR(ROUND(D53/$I$53,6),0)</f>
        <v>0</v>
      </c>
      <c r="E54" s="143">
        <f>IFERROR(ROUND(E53/$I$53,6),0)</f>
        <v>0</v>
      </c>
      <c r="F54" s="143">
        <f>IFERROR(ROUND(F53/$I$53,6),0)</f>
        <v>0</v>
      </c>
      <c r="G54" s="143">
        <f>IFERROR(ROUND(G53/$I$53,6),0)</f>
        <v>0</v>
      </c>
      <c r="H54" s="143">
        <f>IFERROR(ROUND(H53/$I$53,6),0)</f>
        <v>0</v>
      </c>
      <c r="I54" s="143">
        <f>SUM(D54:H54)</f>
        <v>0</v>
      </c>
    </row>
    <row r="55" spans="1:9" x14ac:dyDescent="0.2">
      <c r="A55" s="11"/>
      <c r="B55" s="2"/>
      <c r="D55" s="2"/>
      <c r="E55" s="2"/>
      <c r="F55" s="2"/>
      <c r="G55" s="2"/>
      <c r="H55" s="2"/>
      <c r="I55" s="2"/>
    </row>
    <row r="56" spans="1:9" x14ac:dyDescent="0.2">
      <c r="A56" s="11"/>
      <c r="B56" s="2"/>
      <c r="D56" s="2"/>
      <c r="E56" s="2"/>
      <c r="F56" s="2"/>
      <c r="G56" s="2"/>
      <c r="H56" s="2"/>
      <c r="I56" s="2"/>
    </row>
    <row r="57" spans="1:9" x14ac:dyDescent="0.2">
      <c r="A57" s="11"/>
      <c r="B57" s="2"/>
      <c r="D57" s="2"/>
      <c r="E57" s="2"/>
      <c r="F57" s="2"/>
      <c r="G57" s="2"/>
      <c r="H57" s="2"/>
      <c r="I57" s="2"/>
    </row>
    <row r="58" spans="1:9" x14ac:dyDescent="0.2">
      <c r="A58" s="11"/>
      <c r="B58" s="2"/>
      <c r="D58" s="2"/>
      <c r="E58" s="2"/>
      <c r="F58" s="2"/>
      <c r="G58" s="2"/>
      <c r="H58" s="2"/>
      <c r="I58" s="2"/>
    </row>
    <row r="59" spans="1:9" x14ac:dyDescent="0.2">
      <c r="A59" s="11"/>
      <c r="B59" s="2"/>
      <c r="D59" s="2"/>
      <c r="E59" s="2"/>
      <c r="F59" s="2"/>
      <c r="G59" s="2"/>
      <c r="H59" s="2"/>
      <c r="I59" s="2"/>
    </row>
  </sheetData>
  <mergeCells count="3">
    <mergeCell ref="A4:I4"/>
    <mergeCell ref="A3:I3"/>
    <mergeCell ref="A5:I5"/>
  </mergeCells>
  <phoneticPr fontId="0" type="noConversion"/>
  <printOptions horizontalCentered="1"/>
  <pageMargins left="0.5" right="0.5" top="0.75" bottom="0.75" header="0.5" footer="0.5"/>
  <pageSetup scale="8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autoPageBreaks="0" fitToPage="1"/>
  </sheetPr>
  <dimension ref="A1:N59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109375" style="3" bestFit="1" customWidth="1"/>
    <col min="2" max="2" width="23.6640625" customWidth="1"/>
    <col min="3" max="3" width="1.77734375" customWidth="1"/>
    <col min="4" max="4" width="12.6640625" customWidth="1"/>
    <col min="5" max="5" width="14.88671875" customWidth="1"/>
    <col min="6" max="7" width="8.77734375" customWidth="1"/>
    <col min="8" max="8" width="14.88671875" customWidth="1"/>
    <col min="9" max="11" width="9.6640625" customWidth="1"/>
    <col min="12" max="12" width="12.21875" customWidth="1"/>
    <col min="13" max="13" width="9.6640625" customWidth="1"/>
    <col min="14" max="14" width="12.21875" customWidth="1"/>
  </cols>
  <sheetData>
    <row r="1" spans="1:14" ht="15.75" x14ac:dyDescent="0.25">
      <c r="H1" s="13" t="str">
        <f>IF(GeneralInfo!$B$14="","",GeneralInfo!$B$14)</f>
        <v/>
      </c>
    </row>
    <row r="2" spans="1:14" ht="15.75" x14ac:dyDescent="0.25">
      <c r="H2" s="13" t="s">
        <v>279</v>
      </c>
    </row>
    <row r="3" spans="1:14" ht="15.75" customHeight="1" x14ac:dyDescent="0.25">
      <c r="A3" s="390">
        <f>GeneralInfo!$B$5</f>
        <v>0</v>
      </c>
      <c r="B3" s="390"/>
      <c r="C3" s="390"/>
      <c r="D3" s="390"/>
      <c r="E3" s="390"/>
      <c r="F3" s="390"/>
      <c r="G3" s="390"/>
      <c r="H3" s="390"/>
    </row>
    <row r="4" spans="1:14" ht="15.75" x14ac:dyDescent="0.25">
      <c r="A4" s="390" t="s">
        <v>278</v>
      </c>
      <c r="B4" s="390"/>
      <c r="C4" s="390"/>
      <c r="D4" s="390"/>
      <c r="E4" s="390"/>
      <c r="F4" s="390"/>
      <c r="G4" s="390"/>
      <c r="H4" s="390"/>
    </row>
    <row r="5" spans="1:14" ht="15.75" x14ac:dyDescent="0.25">
      <c r="A5" s="390" t="str">
        <f>"FOR THE PERIOD "&amp;TEXT(GeneralInfo!$B$15,"MM/DD/YYYY")&amp;" TO "&amp;TEXT(GeneralInfo!$B$16,"MM/DD/YYYY")</f>
        <v>FOR THE PERIOD 01/00/1900 TO 01/00/1900</v>
      </c>
      <c r="B5" s="390"/>
      <c r="C5" s="390"/>
      <c r="D5" s="390"/>
      <c r="E5" s="390"/>
      <c r="F5" s="390"/>
      <c r="G5" s="390"/>
      <c r="H5" s="390"/>
    </row>
    <row r="7" spans="1:14" ht="15.75" x14ac:dyDescent="0.25">
      <c r="D7" s="20">
        <v>1</v>
      </c>
      <c r="E7" s="20">
        <v>2</v>
      </c>
      <c r="F7" s="20">
        <v>3</v>
      </c>
      <c r="G7" s="20">
        <v>4</v>
      </c>
      <c r="H7" s="20">
        <v>5</v>
      </c>
    </row>
    <row r="8" spans="1:14" ht="15.75" x14ac:dyDescent="0.25">
      <c r="D8" s="16"/>
      <c r="E8" s="16"/>
      <c r="F8" s="16"/>
      <c r="G8" s="14"/>
      <c r="H8" s="14" t="s">
        <v>317</v>
      </c>
    </row>
    <row r="9" spans="1:14" ht="15.75" x14ac:dyDescent="0.25">
      <c r="D9" s="14" t="s">
        <v>16</v>
      </c>
      <c r="E9" s="14" t="s">
        <v>16</v>
      </c>
      <c r="F9" s="14"/>
      <c r="G9" s="14" t="s">
        <v>352</v>
      </c>
      <c r="H9" s="14" t="s">
        <v>318</v>
      </c>
    </row>
    <row r="10" spans="1:14" ht="16.5" thickBot="1" x14ac:dyDescent="0.3">
      <c r="B10" s="16" t="s">
        <v>294</v>
      </c>
      <c r="D10" s="17" t="s">
        <v>179</v>
      </c>
      <c r="E10" s="17" t="s">
        <v>35</v>
      </c>
      <c r="F10" s="17" t="s">
        <v>240</v>
      </c>
      <c r="G10" s="17" t="s">
        <v>353</v>
      </c>
      <c r="H10" s="17" t="s">
        <v>341</v>
      </c>
      <c r="L10" s="24"/>
      <c r="N10" s="24"/>
    </row>
    <row r="11" spans="1:14" ht="21.75" customHeight="1" x14ac:dyDescent="0.2">
      <c r="A11" s="12">
        <v>1</v>
      </c>
      <c r="B11" t="s">
        <v>26</v>
      </c>
      <c r="D11" s="116">
        <v>0</v>
      </c>
      <c r="E11" s="216">
        <v>0</v>
      </c>
      <c r="F11" s="122">
        <f>IFERROR(ROUND(D11/2080,2),0)</f>
        <v>0</v>
      </c>
      <c r="G11" s="140">
        <f>IFERROR(ROUND(E11/D11,2),0)</f>
        <v>0</v>
      </c>
      <c r="H11" s="124">
        <v>0</v>
      </c>
    </row>
    <row r="12" spans="1:14" ht="21.75" customHeight="1" x14ac:dyDescent="0.2">
      <c r="A12" s="12">
        <v>2</v>
      </c>
      <c r="B12" t="s">
        <v>20</v>
      </c>
      <c r="D12" s="116">
        <v>0</v>
      </c>
      <c r="E12" s="216">
        <v>0</v>
      </c>
      <c r="F12" s="122">
        <f>IFERROR(ROUND(D12/2912,2),0)</f>
        <v>0</v>
      </c>
      <c r="G12" s="140">
        <f t="shared" ref="G12:G16" si="0">IFERROR(ROUND(E12/D12,2),0)</f>
        <v>0</v>
      </c>
      <c r="H12" s="124">
        <v>0</v>
      </c>
    </row>
    <row r="13" spans="1:14" ht="21.75" customHeight="1" x14ac:dyDescent="0.2">
      <c r="A13" s="12">
        <v>3</v>
      </c>
      <c r="B13" t="s">
        <v>21</v>
      </c>
      <c r="D13" s="116">
        <v>0</v>
      </c>
      <c r="E13" s="216">
        <v>0</v>
      </c>
      <c r="F13" s="122">
        <f t="shared" ref="F13:F16" si="1">IFERROR(ROUND(D13/2912,2),0)</f>
        <v>0</v>
      </c>
      <c r="G13" s="140">
        <f t="shared" si="0"/>
        <v>0</v>
      </c>
      <c r="H13" s="124">
        <v>0</v>
      </c>
    </row>
    <row r="14" spans="1:14" ht="21.75" customHeight="1" x14ac:dyDescent="0.2">
      <c r="A14" s="12">
        <v>4</v>
      </c>
      <c r="B14" t="s">
        <v>22</v>
      </c>
      <c r="D14" s="116">
        <v>0</v>
      </c>
      <c r="E14" s="216">
        <v>0</v>
      </c>
      <c r="F14" s="122">
        <f t="shared" si="1"/>
        <v>0</v>
      </c>
      <c r="G14" s="140">
        <f t="shared" si="0"/>
        <v>0</v>
      </c>
      <c r="H14" s="124">
        <v>0</v>
      </c>
    </row>
    <row r="15" spans="1:14" ht="21.75" customHeight="1" x14ac:dyDescent="0.2">
      <c r="A15" s="12">
        <v>5</v>
      </c>
      <c r="B15" t="s">
        <v>24</v>
      </c>
      <c r="D15" s="116">
        <v>0</v>
      </c>
      <c r="E15" s="216">
        <v>0</v>
      </c>
      <c r="F15" s="122">
        <f t="shared" si="1"/>
        <v>0</v>
      </c>
      <c r="G15" s="140">
        <f t="shared" si="0"/>
        <v>0</v>
      </c>
      <c r="H15" s="124">
        <v>0</v>
      </c>
    </row>
    <row r="16" spans="1:14" ht="21.75" customHeight="1" x14ac:dyDescent="0.2">
      <c r="A16" s="12">
        <v>6</v>
      </c>
      <c r="B16" t="s">
        <v>25</v>
      </c>
      <c r="D16" s="116">
        <v>0</v>
      </c>
      <c r="E16" s="216">
        <v>0</v>
      </c>
      <c r="F16" s="122">
        <f t="shared" si="1"/>
        <v>0</v>
      </c>
      <c r="G16" s="140">
        <f t="shared" si="0"/>
        <v>0</v>
      </c>
      <c r="H16" s="124">
        <v>0</v>
      </c>
    </row>
    <row r="17" spans="1:8" ht="21.75" customHeight="1" thickBot="1" x14ac:dyDescent="0.25">
      <c r="A17" s="12">
        <v>7</v>
      </c>
      <c r="B17" t="s">
        <v>295</v>
      </c>
      <c r="D17" s="113">
        <f>SUM(D11:D16)</f>
        <v>0</v>
      </c>
      <c r="E17" s="217">
        <f>SUM(E11:E16)</f>
        <v>0</v>
      </c>
      <c r="F17" s="123"/>
      <c r="G17" s="139"/>
      <c r="H17" s="141">
        <f>SUM(H11:H16)</f>
        <v>0</v>
      </c>
    </row>
    <row r="18" spans="1:8" ht="21.75" customHeight="1" thickTop="1" x14ac:dyDescent="0.25">
      <c r="B18" s="84" t="s">
        <v>667</v>
      </c>
      <c r="D18" s="114"/>
      <c r="E18" s="218"/>
      <c r="F18" s="123"/>
      <c r="G18" s="137"/>
      <c r="H18" s="126"/>
    </row>
    <row r="19" spans="1:8" ht="21.75" customHeight="1" x14ac:dyDescent="0.2">
      <c r="A19" s="12">
        <v>8</v>
      </c>
      <c r="B19" t="s">
        <v>26</v>
      </c>
      <c r="D19" s="116">
        <v>0</v>
      </c>
      <c r="E19" s="216">
        <v>0</v>
      </c>
      <c r="F19" s="122">
        <f>IFERROR(ROUND(D19/2080,2),0)</f>
        <v>0</v>
      </c>
      <c r="G19" s="140">
        <f>IFERROR(ROUND(E19/D19,2),0)</f>
        <v>0</v>
      </c>
      <c r="H19" s="124">
        <v>0</v>
      </c>
    </row>
    <row r="20" spans="1:8" ht="21.75" customHeight="1" x14ac:dyDescent="0.2">
      <c r="A20" s="12">
        <v>9</v>
      </c>
      <c r="B20" t="s">
        <v>20</v>
      </c>
      <c r="D20" s="116">
        <v>0</v>
      </c>
      <c r="E20" s="216">
        <v>0</v>
      </c>
      <c r="F20" s="122">
        <f>IFERROR(ROUND(D20/2912,2),0)</f>
        <v>0</v>
      </c>
      <c r="G20" s="140">
        <f t="shared" ref="G20:G24" si="2">IFERROR(ROUND(E20/D20,2),0)</f>
        <v>0</v>
      </c>
      <c r="H20" s="124">
        <v>0</v>
      </c>
    </row>
    <row r="21" spans="1:8" ht="21.75" customHeight="1" x14ac:dyDescent="0.2">
      <c r="A21" s="12">
        <v>10</v>
      </c>
      <c r="B21" t="s">
        <v>21</v>
      </c>
      <c r="D21" s="116">
        <v>0</v>
      </c>
      <c r="E21" s="216">
        <v>0</v>
      </c>
      <c r="F21" s="122">
        <f t="shared" ref="F21:F24" si="3">IFERROR(ROUND(D21/2912,2),0)</f>
        <v>0</v>
      </c>
      <c r="G21" s="140">
        <f t="shared" si="2"/>
        <v>0</v>
      </c>
      <c r="H21" s="124">
        <v>0</v>
      </c>
    </row>
    <row r="22" spans="1:8" ht="21.75" customHeight="1" x14ac:dyDescent="0.2">
      <c r="A22" s="12">
        <v>11</v>
      </c>
      <c r="B22" t="s">
        <v>22</v>
      </c>
      <c r="D22" s="116">
        <v>0</v>
      </c>
      <c r="E22" s="216">
        <v>0</v>
      </c>
      <c r="F22" s="122">
        <f t="shared" si="3"/>
        <v>0</v>
      </c>
      <c r="G22" s="140">
        <f t="shared" si="2"/>
        <v>0</v>
      </c>
      <c r="H22" s="124">
        <v>0</v>
      </c>
    </row>
    <row r="23" spans="1:8" ht="21.75" customHeight="1" x14ac:dyDescent="0.2">
      <c r="A23" s="12">
        <v>12</v>
      </c>
      <c r="B23" t="s">
        <v>24</v>
      </c>
      <c r="D23" s="116">
        <v>0</v>
      </c>
      <c r="E23" s="216">
        <v>0</v>
      </c>
      <c r="F23" s="122">
        <f t="shared" si="3"/>
        <v>0</v>
      </c>
      <c r="G23" s="140">
        <f t="shared" si="2"/>
        <v>0</v>
      </c>
      <c r="H23" s="124">
        <v>0</v>
      </c>
    </row>
    <row r="24" spans="1:8" ht="21.75" customHeight="1" x14ac:dyDescent="0.2">
      <c r="A24" s="12">
        <v>13</v>
      </c>
      <c r="B24" t="s">
        <v>25</v>
      </c>
      <c r="D24" s="116">
        <v>0</v>
      </c>
      <c r="E24" s="216">
        <v>0</v>
      </c>
      <c r="F24" s="122">
        <f t="shared" si="3"/>
        <v>0</v>
      </c>
      <c r="G24" s="140">
        <f t="shared" si="2"/>
        <v>0</v>
      </c>
      <c r="H24" s="124">
        <v>0</v>
      </c>
    </row>
    <row r="25" spans="1:8" ht="21.75" customHeight="1" thickBot="1" x14ac:dyDescent="0.25">
      <c r="A25" s="12">
        <v>14</v>
      </c>
      <c r="B25" s="21" t="s">
        <v>668</v>
      </c>
      <c r="D25" s="113">
        <f>SUM(D19:D24)</f>
        <v>0</v>
      </c>
      <c r="E25" s="217">
        <f>SUM(E19:E24)</f>
        <v>0</v>
      </c>
      <c r="F25" s="123"/>
      <c r="G25" s="139"/>
      <c r="H25" s="141">
        <f>SUM(H19:H24)</f>
        <v>0</v>
      </c>
    </row>
    <row r="26" spans="1:8" ht="21.75" customHeight="1" thickTop="1" x14ac:dyDescent="0.25">
      <c r="B26" s="84" t="s">
        <v>669</v>
      </c>
      <c r="D26" s="114"/>
      <c r="E26" s="218"/>
      <c r="F26" s="123"/>
      <c r="G26" s="137"/>
      <c r="H26" s="126"/>
    </row>
    <row r="27" spans="1:8" ht="21.75" customHeight="1" x14ac:dyDescent="0.2">
      <c r="A27" s="12">
        <v>15</v>
      </c>
      <c r="B27" t="s">
        <v>26</v>
      </c>
      <c r="D27" s="116">
        <v>0</v>
      </c>
      <c r="E27" s="216">
        <v>0</v>
      </c>
      <c r="F27" s="122">
        <f>IFERROR(ROUND(D27/2080,2),0)</f>
        <v>0</v>
      </c>
      <c r="G27" s="140">
        <f>IFERROR(ROUND(E27/D27,2),0)</f>
        <v>0</v>
      </c>
      <c r="H27" s="124">
        <v>0</v>
      </c>
    </row>
    <row r="28" spans="1:8" ht="21.75" customHeight="1" x14ac:dyDescent="0.2">
      <c r="A28" s="12">
        <v>16</v>
      </c>
      <c r="B28" t="s">
        <v>20</v>
      </c>
      <c r="D28" s="116">
        <v>0</v>
      </c>
      <c r="E28" s="216">
        <v>0</v>
      </c>
      <c r="F28" s="122">
        <f>IFERROR(ROUND(D28/2912,2),0)</f>
        <v>0</v>
      </c>
      <c r="G28" s="140">
        <f t="shared" ref="G28:G32" si="4">IFERROR(ROUND(E28/D28,2),0)</f>
        <v>0</v>
      </c>
      <c r="H28" s="124">
        <v>0</v>
      </c>
    </row>
    <row r="29" spans="1:8" ht="21.75" customHeight="1" x14ac:dyDescent="0.2">
      <c r="A29" s="12">
        <v>17</v>
      </c>
      <c r="B29" t="s">
        <v>21</v>
      </c>
      <c r="D29" s="116">
        <v>0</v>
      </c>
      <c r="E29" s="216">
        <v>0</v>
      </c>
      <c r="F29" s="122">
        <f t="shared" ref="F29" si="5">IFERROR(ROUND(D29/2912,2),0)</f>
        <v>0</v>
      </c>
      <c r="G29" s="140">
        <f t="shared" si="4"/>
        <v>0</v>
      </c>
      <c r="H29" s="124">
        <v>0</v>
      </c>
    </row>
    <row r="30" spans="1:8" ht="21.75" customHeight="1" x14ac:dyDescent="0.2">
      <c r="A30" s="12">
        <v>18</v>
      </c>
      <c r="B30" t="s">
        <v>22</v>
      </c>
      <c r="D30" s="116">
        <v>0</v>
      </c>
      <c r="E30" s="216">
        <v>0</v>
      </c>
      <c r="F30" s="122">
        <f>IFERROR(ROUND(D30/2912,2),0)</f>
        <v>0</v>
      </c>
      <c r="G30" s="140">
        <f t="shared" si="4"/>
        <v>0</v>
      </c>
      <c r="H30" s="124">
        <v>0</v>
      </c>
    </row>
    <row r="31" spans="1:8" ht="21.75" customHeight="1" x14ac:dyDescent="0.2">
      <c r="A31" s="12">
        <v>19</v>
      </c>
      <c r="B31" t="s">
        <v>24</v>
      </c>
      <c r="D31" s="116">
        <v>0</v>
      </c>
      <c r="E31" s="216">
        <v>0</v>
      </c>
      <c r="F31" s="122">
        <f>IFERROR(ROUND(D31/2912,2),0)</f>
        <v>0</v>
      </c>
      <c r="G31" s="140">
        <f t="shared" si="4"/>
        <v>0</v>
      </c>
      <c r="H31" s="124">
        <v>0</v>
      </c>
    </row>
    <row r="32" spans="1:8" ht="21.75" customHeight="1" x14ac:dyDescent="0.2">
      <c r="A32" s="12">
        <v>20</v>
      </c>
      <c r="B32" t="s">
        <v>25</v>
      </c>
      <c r="D32" s="116">
        <v>0</v>
      </c>
      <c r="E32" s="216">
        <v>0</v>
      </c>
      <c r="F32" s="122">
        <f>IFERROR(ROUND(D32/2912,2),0)</f>
        <v>0</v>
      </c>
      <c r="G32" s="140">
        <f t="shared" si="4"/>
        <v>0</v>
      </c>
      <c r="H32" s="124">
        <v>0</v>
      </c>
    </row>
    <row r="33" spans="1:8" ht="21.75" customHeight="1" thickBot="1" x14ac:dyDescent="0.25">
      <c r="A33" s="12">
        <v>21</v>
      </c>
      <c r="B33" s="21" t="s">
        <v>670</v>
      </c>
      <c r="D33" s="113">
        <f>SUM(D27:D32)</f>
        <v>0</v>
      </c>
      <c r="E33" s="113">
        <f>SUM(E27:E32)</f>
        <v>0</v>
      </c>
      <c r="F33" s="123"/>
      <c r="G33" s="139"/>
      <c r="H33" s="141">
        <f>SUM(H27:H32)</f>
        <v>0</v>
      </c>
    </row>
    <row r="34" spans="1:8" ht="21.75" customHeight="1" thickTop="1" x14ac:dyDescent="0.25">
      <c r="B34" s="84" t="s">
        <v>685</v>
      </c>
      <c r="D34" s="114"/>
      <c r="E34" s="218"/>
      <c r="F34" s="123"/>
      <c r="G34" s="137"/>
      <c r="H34" s="126"/>
    </row>
    <row r="35" spans="1:8" ht="21.75" customHeight="1" x14ac:dyDescent="0.2">
      <c r="A35" s="12">
        <v>22</v>
      </c>
      <c r="B35" t="s">
        <v>26</v>
      </c>
      <c r="D35" s="116">
        <v>0</v>
      </c>
      <c r="E35" s="216">
        <v>0</v>
      </c>
      <c r="F35" s="122">
        <f>IFERROR(ROUND(D35/2080,2),0)</f>
        <v>0</v>
      </c>
      <c r="G35" s="140">
        <f>IFERROR(ROUND(E35/D35,2),0)</f>
        <v>0</v>
      </c>
      <c r="H35" s="124">
        <v>0</v>
      </c>
    </row>
    <row r="36" spans="1:8" ht="21.75" customHeight="1" x14ac:dyDescent="0.2">
      <c r="A36" s="12">
        <v>23</v>
      </c>
      <c r="B36" t="s">
        <v>20</v>
      </c>
      <c r="D36" s="116">
        <v>0</v>
      </c>
      <c r="E36" s="216">
        <v>0</v>
      </c>
      <c r="F36" s="122">
        <f>IFERROR(ROUND(D36/2912,2),0)</f>
        <v>0</v>
      </c>
      <c r="G36" s="140">
        <f t="shared" ref="G36:G40" si="6">IFERROR(ROUND(E36/D36,2),0)</f>
        <v>0</v>
      </c>
      <c r="H36" s="124">
        <v>0</v>
      </c>
    </row>
    <row r="37" spans="1:8" ht="21.75" customHeight="1" x14ac:dyDescent="0.2">
      <c r="A37" s="12">
        <v>24</v>
      </c>
      <c r="B37" t="s">
        <v>21</v>
      </c>
      <c r="D37" s="116">
        <v>0</v>
      </c>
      <c r="E37" s="216">
        <v>0</v>
      </c>
      <c r="F37" s="122">
        <f t="shared" ref="F37" si="7">IFERROR(ROUND(D37/2912,2),0)</f>
        <v>0</v>
      </c>
      <c r="G37" s="140">
        <f t="shared" si="6"/>
        <v>0</v>
      </c>
      <c r="H37" s="124">
        <v>0</v>
      </c>
    </row>
    <row r="38" spans="1:8" ht="21.75" customHeight="1" x14ac:dyDescent="0.2">
      <c r="A38" s="12">
        <v>25</v>
      </c>
      <c r="B38" t="s">
        <v>22</v>
      </c>
      <c r="D38" s="116">
        <v>0</v>
      </c>
      <c r="E38" s="216">
        <v>0</v>
      </c>
      <c r="F38" s="122">
        <f>IFERROR(ROUND(D38/2912,2),0)</f>
        <v>0</v>
      </c>
      <c r="G38" s="140">
        <f t="shared" si="6"/>
        <v>0</v>
      </c>
      <c r="H38" s="124">
        <v>0</v>
      </c>
    </row>
    <row r="39" spans="1:8" ht="21.75" customHeight="1" x14ac:dyDescent="0.2">
      <c r="A39" s="12">
        <v>26</v>
      </c>
      <c r="B39" t="s">
        <v>24</v>
      </c>
      <c r="D39" s="116">
        <v>0</v>
      </c>
      <c r="E39" s="216">
        <v>0</v>
      </c>
      <c r="F39" s="122">
        <f>IFERROR(ROUND(D39/2912,2),0)</f>
        <v>0</v>
      </c>
      <c r="G39" s="140">
        <f t="shared" si="6"/>
        <v>0</v>
      </c>
      <c r="H39" s="124">
        <v>0</v>
      </c>
    </row>
    <row r="40" spans="1:8" ht="21.75" customHeight="1" x14ac:dyDescent="0.2">
      <c r="A40" s="12">
        <v>27</v>
      </c>
      <c r="B40" t="s">
        <v>25</v>
      </c>
      <c r="D40" s="116">
        <v>0</v>
      </c>
      <c r="E40" s="216">
        <v>0</v>
      </c>
      <c r="F40" s="122">
        <f>IFERROR(ROUND(D40/2912,2),0)</f>
        <v>0</v>
      </c>
      <c r="G40" s="140">
        <f t="shared" si="6"/>
        <v>0</v>
      </c>
      <c r="H40" s="124">
        <v>0</v>
      </c>
    </row>
    <row r="41" spans="1:8" ht="21.75" customHeight="1" thickBot="1" x14ac:dyDescent="0.25">
      <c r="A41" s="12">
        <v>28</v>
      </c>
      <c r="B41" t="s">
        <v>686</v>
      </c>
      <c r="D41" s="113">
        <f>SUM(D35:D40)</f>
        <v>0</v>
      </c>
      <c r="E41" s="113">
        <f>SUM(E35:E40)</f>
        <v>0</v>
      </c>
      <c r="F41" s="123"/>
      <c r="G41" s="139"/>
      <c r="H41" s="141">
        <f>SUM(H35:H40)</f>
        <v>0</v>
      </c>
    </row>
    <row r="42" spans="1:8" ht="21.75" customHeight="1" thickTop="1" x14ac:dyDescent="0.25">
      <c r="B42" s="16" t="s">
        <v>296</v>
      </c>
      <c r="D42" s="114"/>
      <c r="E42" s="218"/>
      <c r="F42" s="123"/>
      <c r="G42" s="137"/>
      <c r="H42" s="126"/>
    </row>
    <row r="43" spans="1:8" ht="21.75" customHeight="1" x14ac:dyDescent="0.2">
      <c r="A43" s="12">
        <v>29</v>
      </c>
      <c r="B43" t="s">
        <v>26</v>
      </c>
      <c r="D43" s="116">
        <v>0</v>
      </c>
      <c r="E43" s="216">
        <v>0</v>
      </c>
      <c r="F43" s="122">
        <f>IFERROR(ROUND(D43/2080,2),0)</f>
        <v>0</v>
      </c>
      <c r="G43" s="140">
        <f>IFERROR(ROUND(E43/D43,2),0)</f>
        <v>0</v>
      </c>
      <c r="H43" s="124">
        <v>0</v>
      </c>
    </row>
    <row r="44" spans="1:8" ht="21.75" customHeight="1" x14ac:dyDescent="0.2">
      <c r="A44" s="12">
        <v>30</v>
      </c>
      <c r="B44" t="s">
        <v>20</v>
      </c>
      <c r="D44" s="116">
        <v>0</v>
      </c>
      <c r="E44" s="216">
        <v>0</v>
      </c>
      <c r="F44" s="122">
        <f>IFERROR(ROUND(D44/2912,2),0)</f>
        <v>0</v>
      </c>
      <c r="G44" s="140">
        <f t="shared" ref="G44:G48" si="8">IFERROR(ROUND(E44/D44,2),0)</f>
        <v>0</v>
      </c>
      <c r="H44" s="124">
        <v>0</v>
      </c>
    </row>
    <row r="45" spans="1:8" ht="21.75" customHeight="1" x14ac:dyDescent="0.2">
      <c r="A45" s="12">
        <v>31</v>
      </c>
      <c r="B45" t="s">
        <v>21</v>
      </c>
      <c r="D45" s="116">
        <v>0</v>
      </c>
      <c r="E45" s="216">
        <v>0</v>
      </c>
      <c r="F45" s="122">
        <f t="shared" ref="F45:F48" si="9">IFERROR(ROUND(D45/2912,2),0)</f>
        <v>0</v>
      </c>
      <c r="G45" s="140">
        <f t="shared" si="8"/>
        <v>0</v>
      </c>
      <c r="H45" s="124">
        <v>0</v>
      </c>
    </row>
    <row r="46" spans="1:8" ht="21.75" customHeight="1" x14ac:dyDescent="0.2">
      <c r="A46" s="12">
        <v>32</v>
      </c>
      <c r="B46" t="s">
        <v>22</v>
      </c>
      <c r="D46" s="116">
        <v>0</v>
      </c>
      <c r="E46" s="216">
        <v>0</v>
      </c>
      <c r="F46" s="122">
        <f t="shared" si="9"/>
        <v>0</v>
      </c>
      <c r="G46" s="140">
        <f t="shared" si="8"/>
        <v>0</v>
      </c>
      <c r="H46" s="124">
        <v>0</v>
      </c>
    </row>
    <row r="47" spans="1:8" ht="21.75" customHeight="1" x14ac:dyDescent="0.2">
      <c r="A47" s="12">
        <v>33</v>
      </c>
      <c r="B47" t="s">
        <v>24</v>
      </c>
      <c r="D47" s="116">
        <v>0</v>
      </c>
      <c r="E47" s="216">
        <v>0</v>
      </c>
      <c r="F47" s="122">
        <f t="shared" si="9"/>
        <v>0</v>
      </c>
      <c r="G47" s="140">
        <f t="shared" si="8"/>
        <v>0</v>
      </c>
      <c r="H47" s="124">
        <v>0</v>
      </c>
    </row>
    <row r="48" spans="1:8" ht="21.75" customHeight="1" x14ac:dyDescent="0.2">
      <c r="A48" s="12">
        <v>34</v>
      </c>
      <c r="B48" t="s">
        <v>25</v>
      </c>
      <c r="D48" s="116">
        <v>0</v>
      </c>
      <c r="E48" s="216">
        <v>0</v>
      </c>
      <c r="F48" s="122">
        <f t="shared" si="9"/>
        <v>0</v>
      </c>
      <c r="G48" s="140">
        <f t="shared" si="8"/>
        <v>0</v>
      </c>
      <c r="H48" s="124">
        <v>0</v>
      </c>
    </row>
    <row r="49" spans="1:8" ht="21.75" customHeight="1" thickBot="1" x14ac:dyDescent="0.3">
      <c r="A49" s="12">
        <v>35</v>
      </c>
      <c r="B49" s="84" t="s">
        <v>297</v>
      </c>
      <c r="D49" s="113">
        <f>SUM(D43:D48)</f>
        <v>0</v>
      </c>
      <c r="E49" s="217">
        <f>SUM(E43:E48)</f>
        <v>0</v>
      </c>
      <c r="F49" s="123"/>
      <c r="G49" s="139"/>
      <c r="H49" s="141">
        <f>SUM(H43:H48)</f>
        <v>0</v>
      </c>
    </row>
    <row r="50" spans="1:8" ht="12" customHeight="1" thickTop="1" x14ac:dyDescent="0.2">
      <c r="E50" s="219"/>
    </row>
    <row r="51" spans="1:8" ht="15.75" x14ac:dyDescent="0.25">
      <c r="B51" s="16" t="s">
        <v>293</v>
      </c>
      <c r="E51" s="219"/>
    </row>
    <row r="52" spans="1:8" ht="21.75" customHeight="1" x14ac:dyDescent="0.2">
      <c r="A52" s="12">
        <v>36</v>
      </c>
      <c r="B52" t="s">
        <v>26</v>
      </c>
      <c r="D52" s="117">
        <f>D11+D19+D27+D35+D43</f>
        <v>0</v>
      </c>
      <c r="E52" s="142">
        <f>E11+E19+E27+E35+E43</f>
        <v>0</v>
      </c>
      <c r="F52" s="122">
        <f>IFERROR(ROUND(D52/2080,2),0)</f>
        <v>0</v>
      </c>
      <c r="G52" s="140">
        <f>IFERROR(ROUND(E52/D52,2),0)</f>
        <v>0</v>
      </c>
      <c r="H52" s="125">
        <f>H11+H19+H27+H35+H43</f>
        <v>0</v>
      </c>
    </row>
    <row r="53" spans="1:8" ht="21.75" customHeight="1" x14ac:dyDescent="0.2">
      <c r="A53" s="12">
        <v>37</v>
      </c>
      <c r="B53" t="s">
        <v>20</v>
      </c>
      <c r="D53" s="117">
        <f t="shared" ref="D53:E57" si="10">D12+D20+D28+D36+D44</f>
        <v>0</v>
      </c>
      <c r="E53" s="142">
        <f t="shared" si="10"/>
        <v>0</v>
      </c>
      <c r="F53" s="122">
        <f>IFERROR(ROUND(D53/2912,2),0)</f>
        <v>0</v>
      </c>
      <c r="G53" s="140">
        <f t="shared" ref="G53:G57" si="11">IFERROR(ROUND(E53/D53,2),0)</f>
        <v>0</v>
      </c>
      <c r="H53" s="125">
        <f t="shared" ref="H53:H57" si="12">H12+H20+H28+H36+H44</f>
        <v>0</v>
      </c>
    </row>
    <row r="54" spans="1:8" ht="21.75" customHeight="1" x14ac:dyDescent="0.2">
      <c r="A54" s="12">
        <v>38</v>
      </c>
      <c r="B54" t="s">
        <v>21</v>
      </c>
      <c r="D54" s="117">
        <f t="shared" si="10"/>
        <v>0</v>
      </c>
      <c r="E54" s="142">
        <f t="shared" si="10"/>
        <v>0</v>
      </c>
      <c r="F54" s="122">
        <f t="shared" ref="F54:F57" si="13">IFERROR(ROUND(D54/2912,2),0)</f>
        <v>0</v>
      </c>
      <c r="G54" s="140">
        <f t="shared" si="11"/>
        <v>0</v>
      </c>
      <c r="H54" s="125">
        <f t="shared" si="12"/>
        <v>0</v>
      </c>
    </row>
    <row r="55" spans="1:8" ht="21.75" customHeight="1" x14ac:dyDescent="0.2">
      <c r="A55" s="12">
        <v>39</v>
      </c>
      <c r="B55" t="s">
        <v>22</v>
      </c>
      <c r="D55" s="117">
        <f t="shared" si="10"/>
        <v>0</v>
      </c>
      <c r="E55" s="142">
        <f t="shared" si="10"/>
        <v>0</v>
      </c>
      <c r="F55" s="122">
        <f t="shared" si="13"/>
        <v>0</v>
      </c>
      <c r="G55" s="140">
        <f t="shared" si="11"/>
        <v>0</v>
      </c>
      <c r="H55" s="125">
        <f t="shared" si="12"/>
        <v>0</v>
      </c>
    </row>
    <row r="56" spans="1:8" ht="21.75" customHeight="1" x14ac:dyDescent="0.2">
      <c r="A56" s="12">
        <v>40</v>
      </c>
      <c r="B56" t="s">
        <v>24</v>
      </c>
      <c r="D56" s="117">
        <f t="shared" si="10"/>
        <v>0</v>
      </c>
      <c r="E56" s="142">
        <f t="shared" si="10"/>
        <v>0</v>
      </c>
      <c r="F56" s="122">
        <f t="shared" si="13"/>
        <v>0</v>
      </c>
      <c r="G56" s="140">
        <f t="shared" si="11"/>
        <v>0</v>
      </c>
      <c r="H56" s="125">
        <f t="shared" si="12"/>
        <v>0</v>
      </c>
    </row>
    <row r="57" spans="1:8" ht="21.75" customHeight="1" x14ac:dyDescent="0.2">
      <c r="A57" s="12">
        <v>41</v>
      </c>
      <c r="B57" t="s">
        <v>25</v>
      </c>
      <c r="D57" s="117">
        <f t="shared" si="10"/>
        <v>0</v>
      </c>
      <c r="E57" s="142">
        <f t="shared" si="10"/>
        <v>0</v>
      </c>
      <c r="F57" s="122">
        <f t="shared" si="13"/>
        <v>0</v>
      </c>
      <c r="G57" s="140">
        <f t="shared" si="11"/>
        <v>0</v>
      </c>
      <c r="H57" s="125">
        <f t="shared" si="12"/>
        <v>0</v>
      </c>
    </row>
    <row r="58" spans="1:8" ht="21.75" customHeight="1" thickBot="1" x14ac:dyDescent="0.3">
      <c r="A58" s="12">
        <v>42</v>
      </c>
      <c r="B58" s="84" t="s">
        <v>292</v>
      </c>
      <c r="D58" s="113">
        <f>SUM(D52:D57)</f>
        <v>0</v>
      </c>
      <c r="E58" s="217">
        <f>SUM(E52:E57)</f>
        <v>0</v>
      </c>
      <c r="F58" s="138"/>
      <c r="G58" s="139"/>
      <c r="H58" s="141">
        <f>SUM(H52:H57)</f>
        <v>0</v>
      </c>
    </row>
    <row r="59" spans="1:8" ht="15.75" thickTop="1" x14ac:dyDescent="0.2"/>
  </sheetData>
  <mergeCells count="3">
    <mergeCell ref="A4:H4"/>
    <mergeCell ref="A3:H3"/>
    <mergeCell ref="A5:H5"/>
  </mergeCells>
  <phoneticPr fontId="0" type="noConversion"/>
  <printOptions horizontalCentered="1"/>
  <pageMargins left="0.5" right="0.5" top="0.75" bottom="0.75" header="0.5" footer="0.5"/>
  <pageSetup scale="8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autoPageBreaks="0" fitToPage="1"/>
  </sheetPr>
  <dimension ref="A1:P23"/>
  <sheetViews>
    <sheetView showGridLines="0" showOutlineSymbols="0" zoomScale="75" zoomScaleNormal="75" workbookViewId="0">
      <selection activeCell="D11" sqref="D11"/>
    </sheetView>
  </sheetViews>
  <sheetFormatPr defaultColWidth="9.6640625" defaultRowHeight="15" x14ac:dyDescent="0.2"/>
  <cols>
    <col min="1" max="1" width="3.109375" bestFit="1" customWidth="1"/>
    <col min="2" max="2" width="25.5546875" bestFit="1" customWidth="1"/>
    <col min="3" max="3" width="1.77734375" customWidth="1"/>
    <col min="4" max="4" width="11.77734375" customWidth="1"/>
    <col min="5" max="5" width="11.88671875" customWidth="1"/>
    <col min="6" max="6" width="11.77734375" customWidth="1"/>
    <col min="7" max="13" width="11.88671875" customWidth="1"/>
    <col min="14" max="14" width="12.21875" customWidth="1"/>
    <col min="15" max="15" width="9.6640625" customWidth="1"/>
    <col min="16" max="16" width="12.21875" customWidth="1"/>
  </cols>
  <sheetData>
    <row r="1" spans="1:16" ht="15.75" x14ac:dyDescent="0.25">
      <c r="N1" s="13" t="str">
        <f>IF(GeneralInfo!$B$14="","",GeneralInfo!$B$14)</f>
        <v/>
      </c>
    </row>
    <row r="2" spans="1:16" ht="15.75" x14ac:dyDescent="0.25">
      <c r="N2" s="13" t="s">
        <v>280</v>
      </c>
    </row>
    <row r="3" spans="1:16" ht="15.75" customHeight="1" x14ac:dyDescent="0.25">
      <c r="A3" s="390">
        <f>GeneralInfo!$B$5</f>
        <v>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6" ht="15.75" x14ac:dyDescent="0.25">
      <c r="A4" s="390" t="s">
        <v>473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</row>
    <row r="5" spans="1:16" ht="15.75" x14ac:dyDescent="0.25">
      <c r="A5" s="390" t="str">
        <f>"FOR THE PERIOD "&amp;TEXT(GeneralInfo!$B$15,"MM/DD/YYYY")&amp;" TO "&amp;TEXT(GeneralInfo!$B$16,"MM/DD/YYYY")</f>
        <v>FOR THE PERIOD 01/00/1900 TO 01/00/1900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</row>
    <row r="6" spans="1:16" ht="15.75" x14ac:dyDescent="0.25">
      <c r="A6" s="15"/>
      <c r="C6" s="2"/>
      <c r="D6" s="2"/>
      <c r="E6" s="2"/>
      <c r="F6" s="2"/>
      <c r="N6" s="13"/>
    </row>
    <row r="7" spans="1:16" ht="15.75" x14ac:dyDescent="0.25">
      <c r="D7" s="20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</row>
    <row r="8" spans="1:16" ht="15.75" x14ac:dyDescent="0.25">
      <c r="D8" s="14" t="s">
        <v>202</v>
      </c>
      <c r="E8" s="14" t="s">
        <v>194</v>
      </c>
      <c r="F8" s="16"/>
      <c r="G8" s="104" t="s">
        <v>665</v>
      </c>
      <c r="H8" s="16"/>
      <c r="I8" s="104" t="s">
        <v>666</v>
      </c>
      <c r="J8" s="16"/>
      <c r="K8" s="104" t="s">
        <v>684</v>
      </c>
      <c r="L8" s="16"/>
      <c r="M8" s="14" t="s">
        <v>275</v>
      </c>
      <c r="N8" s="16"/>
    </row>
    <row r="9" spans="1:16" ht="15.75" x14ac:dyDescent="0.25">
      <c r="D9" s="14" t="s">
        <v>16</v>
      </c>
      <c r="E9" s="14" t="s">
        <v>298</v>
      </c>
      <c r="F9" s="14" t="s">
        <v>194</v>
      </c>
      <c r="G9" s="14" t="s">
        <v>298</v>
      </c>
      <c r="H9" s="104" t="s">
        <v>665</v>
      </c>
      <c r="I9" s="14" t="s">
        <v>298</v>
      </c>
      <c r="J9" s="104" t="s">
        <v>666</v>
      </c>
      <c r="K9" s="104" t="s">
        <v>298</v>
      </c>
      <c r="L9" s="104" t="s">
        <v>684</v>
      </c>
      <c r="M9" s="14" t="s">
        <v>298</v>
      </c>
      <c r="N9" s="104" t="s">
        <v>275</v>
      </c>
      <c r="P9" s="24"/>
    </row>
    <row r="10" spans="1:16" ht="16.5" thickBot="1" x14ac:dyDescent="0.3">
      <c r="B10" s="16"/>
      <c r="D10" s="17" t="s">
        <v>179</v>
      </c>
      <c r="E10" s="17" t="s">
        <v>299</v>
      </c>
      <c r="F10" s="17" t="s">
        <v>179</v>
      </c>
      <c r="G10" s="17" t="s">
        <v>299</v>
      </c>
      <c r="H10" s="17" t="s">
        <v>179</v>
      </c>
      <c r="I10" s="17" t="s">
        <v>299</v>
      </c>
      <c r="J10" s="17" t="s">
        <v>179</v>
      </c>
      <c r="K10" s="262" t="s">
        <v>299</v>
      </c>
      <c r="L10" s="262" t="s">
        <v>179</v>
      </c>
      <c r="M10" s="17" t="s">
        <v>299</v>
      </c>
      <c r="N10" s="17" t="s">
        <v>179</v>
      </c>
    </row>
    <row r="11" spans="1:16" ht="30.75" customHeight="1" x14ac:dyDescent="0.2">
      <c r="A11" s="11">
        <v>1</v>
      </c>
      <c r="B11" t="s">
        <v>23</v>
      </c>
      <c r="D11" s="117">
        <f>'sch l'!E18</f>
        <v>0</v>
      </c>
      <c r="E11" s="143">
        <f>IFERROR(ROUND('sch r'!F19/'sch r'!$D$19,6),0)</f>
        <v>0</v>
      </c>
      <c r="F11" s="97">
        <f>ROUND(D11*E11,0)</f>
        <v>0</v>
      </c>
      <c r="G11" s="143">
        <f>IFERROR(ROUND('sch r'!H19/'sch r'!$D$19,6),0)</f>
        <v>0</v>
      </c>
      <c r="H11" s="117">
        <f>ROUND(D11*G11,0)</f>
        <v>0</v>
      </c>
      <c r="I11" s="143">
        <f>IFERROR(ROUND('sch r'!J19/'sch r'!$D$19,6),0)</f>
        <v>0</v>
      </c>
      <c r="J11" s="117">
        <f>ROUND(D11*I11,0)</f>
        <v>0</v>
      </c>
      <c r="K11" s="143">
        <f>IFERROR(ROUND('sch r'!L19/'sch r'!$D$19,6),0)</f>
        <v>0</v>
      </c>
      <c r="L11" s="117">
        <f>ROUND(D11*K11,0)</f>
        <v>0</v>
      </c>
      <c r="M11" s="143">
        <f>IFERROR(ROUND('sch r'!N19/'sch r'!$D$19,6),0)</f>
        <v>0</v>
      </c>
      <c r="N11" s="117">
        <f>D11-F11-H11-J11-L11</f>
        <v>0</v>
      </c>
    </row>
    <row r="12" spans="1:16" ht="30.75" customHeight="1" x14ac:dyDescent="0.2">
      <c r="A12" s="11">
        <v>2</v>
      </c>
      <c r="B12" t="s">
        <v>27</v>
      </c>
      <c r="D12" s="117">
        <f>'sch l'!E22</f>
        <v>0</v>
      </c>
      <c r="E12" s="143">
        <f>IFERROR(ROUND('sch r'!F63/'sch r'!$D$63,6),0)</f>
        <v>0</v>
      </c>
      <c r="F12" s="97">
        <f t="shared" ref="F12:F23" si="0">ROUND(D12*E12,0)</f>
        <v>0</v>
      </c>
      <c r="G12" s="143">
        <f>IFERROR(ROUND('sch r'!H63/'sch r'!$D$63,6),0)</f>
        <v>0</v>
      </c>
      <c r="H12" s="117">
        <f t="shared" ref="H12:H23" si="1">ROUND(D12*G12,0)</f>
        <v>0</v>
      </c>
      <c r="I12" s="143">
        <f>IFERROR(ROUND('sch r'!J63/'sch r'!$D$63,6),0)</f>
        <v>0</v>
      </c>
      <c r="J12" s="117">
        <f t="shared" ref="J12:J23" si="2">ROUND(D12*I12,0)</f>
        <v>0</v>
      </c>
      <c r="K12" s="143">
        <f>IFERROR(ROUND('sch r'!L63/'sch r'!$D$63,6),0)</f>
        <v>0</v>
      </c>
      <c r="L12" s="117">
        <f t="shared" ref="L12:L23" si="3">ROUND(D12*K12,0)</f>
        <v>0</v>
      </c>
      <c r="M12" s="143">
        <f>IFERROR(ROUND('sch r'!N63/'sch r'!$D$63,6),0)</f>
        <v>0</v>
      </c>
      <c r="N12" s="117">
        <f t="shared" ref="N12:N23" si="4">D12-F12-H12-J12-L12</f>
        <v>0</v>
      </c>
    </row>
    <row r="13" spans="1:16" ht="30.75" customHeight="1" x14ac:dyDescent="0.2">
      <c r="A13" s="11">
        <v>3</v>
      </c>
      <c r="B13" t="s">
        <v>28</v>
      </c>
      <c r="D13" s="117">
        <f>'sch l'!E23</f>
        <v>0</v>
      </c>
      <c r="E13" s="143">
        <f>IFERROR(ROUND('sch r'!F65/'sch r'!$D$65,6),0)</f>
        <v>0</v>
      </c>
      <c r="F13" s="97">
        <f t="shared" si="0"/>
        <v>0</v>
      </c>
      <c r="G13" s="143">
        <f>IFERROR(ROUND('sch r'!H65/'sch r'!$D$65,6),0)</f>
        <v>0</v>
      </c>
      <c r="H13" s="117">
        <f t="shared" si="1"/>
        <v>0</v>
      </c>
      <c r="I13" s="143">
        <f>IFERROR(ROUND('sch r'!J65/'sch r'!$D$65,6),0)</f>
        <v>0</v>
      </c>
      <c r="J13" s="117">
        <f t="shared" si="2"/>
        <v>0</v>
      </c>
      <c r="K13" s="143">
        <f>IFERROR(ROUND('sch r'!L65/'sch r'!$D$65,6),0)</f>
        <v>0</v>
      </c>
      <c r="L13" s="117">
        <f t="shared" si="3"/>
        <v>0</v>
      </c>
      <c r="M13" s="143">
        <f>IFERROR(ROUND('sch r'!N65/'sch r'!$D$65,6),0)</f>
        <v>0</v>
      </c>
      <c r="N13" s="117">
        <f t="shared" si="4"/>
        <v>0</v>
      </c>
    </row>
    <row r="14" spans="1:16" ht="30.75" customHeight="1" x14ac:dyDescent="0.2">
      <c r="A14" s="11">
        <v>4</v>
      </c>
      <c r="B14" t="s">
        <v>29</v>
      </c>
      <c r="D14" s="117">
        <f>'sch l'!E24</f>
        <v>0</v>
      </c>
      <c r="E14" s="143">
        <f>IFERROR(ROUND('sch r'!F78/'sch r'!$D$78,6),0)</f>
        <v>0</v>
      </c>
      <c r="F14" s="97">
        <f t="shared" si="0"/>
        <v>0</v>
      </c>
      <c r="G14" s="143">
        <f>IFERROR(ROUND('sch r'!H78/'sch r'!$D$78,6),0)</f>
        <v>0</v>
      </c>
      <c r="H14" s="117">
        <f t="shared" si="1"/>
        <v>0</v>
      </c>
      <c r="I14" s="143">
        <f>IFERROR(ROUND('sch r'!J78/'sch r'!$D$78,6),0)</f>
        <v>0</v>
      </c>
      <c r="J14" s="117">
        <f t="shared" si="2"/>
        <v>0</v>
      </c>
      <c r="K14" s="143">
        <f>IFERROR(ROUND('sch r'!L78/'sch r'!$D$78,6),0)</f>
        <v>0</v>
      </c>
      <c r="L14" s="117">
        <f t="shared" si="3"/>
        <v>0</v>
      </c>
      <c r="M14" s="143">
        <f>IFERROR(ROUND('sch r'!N78/'sch r'!$D$78,6),0)</f>
        <v>0</v>
      </c>
      <c r="N14" s="117">
        <f t="shared" si="4"/>
        <v>0</v>
      </c>
    </row>
    <row r="15" spans="1:16" ht="30.75" customHeight="1" x14ac:dyDescent="0.2">
      <c r="A15" s="11">
        <v>5</v>
      </c>
      <c r="B15" t="s">
        <v>223</v>
      </c>
      <c r="D15" s="117">
        <f>'sch l'!E25</f>
        <v>0</v>
      </c>
      <c r="E15" s="143">
        <f>IFERROR(ROUND('sch r'!F92/'sch r'!$D$92,6),0)</f>
        <v>0</v>
      </c>
      <c r="F15" s="97">
        <f t="shared" si="0"/>
        <v>0</v>
      </c>
      <c r="G15" s="143">
        <f>IFERROR(ROUND('sch r'!H92/'sch r'!$D$92,6),0)</f>
        <v>0</v>
      </c>
      <c r="H15" s="117">
        <f t="shared" si="1"/>
        <v>0</v>
      </c>
      <c r="I15" s="143">
        <f>IFERROR(ROUND('sch r'!J92/'sch r'!$D$92,6),0)</f>
        <v>0</v>
      </c>
      <c r="J15" s="117">
        <f t="shared" si="2"/>
        <v>0</v>
      </c>
      <c r="K15" s="143">
        <f>IFERROR(ROUND('sch r'!L92/'sch r'!$D$92,6),0)</f>
        <v>0</v>
      </c>
      <c r="L15" s="117">
        <f t="shared" si="3"/>
        <v>0</v>
      </c>
      <c r="M15" s="143">
        <f>IFERROR(ROUND('sch r'!N92/'sch r'!$D$92,6),0)</f>
        <v>0</v>
      </c>
      <c r="N15" s="117">
        <f t="shared" si="4"/>
        <v>0</v>
      </c>
    </row>
    <row r="16" spans="1:16" ht="30.75" customHeight="1" x14ac:dyDescent="0.2">
      <c r="A16" s="11">
        <v>6</v>
      </c>
      <c r="B16" t="s">
        <v>225</v>
      </c>
      <c r="D16" s="117">
        <f>'sch l'!E26</f>
        <v>0</v>
      </c>
      <c r="E16" s="143">
        <f>IFERROR(ROUND('sch r'!F112/'sch r'!$D$112,6),0)</f>
        <v>0</v>
      </c>
      <c r="F16" s="97">
        <f t="shared" si="0"/>
        <v>0</v>
      </c>
      <c r="G16" s="143">
        <f>IFERROR(ROUND('sch r'!H112/'sch r'!$D$112,6),0)</f>
        <v>0</v>
      </c>
      <c r="H16" s="117">
        <f t="shared" si="1"/>
        <v>0</v>
      </c>
      <c r="I16" s="143">
        <f>IFERROR(ROUND('sch r'!J112/'sch r'!$D$112,6),0)</f>
        <v>0</v>
      </c>
      <c r="J16" s="117">
        <f t="shared" si="2"/>
        <v>0</v>
      </c>
      <c r="K16" s="143">
        <f>IFERROR(ROUND('sch r'!L112/'sch r'!$D$112,6),0)</f>
        <v>0</v>
      </c>
      <c r="L16" s="117">
        <f t="shared" si="3"/>
        <v>0</v>
      </c>
      <c r="M16" s="143">
        <f>IFERROR(ROUND('sch r'!N112/'sch r'!$D$112,6),0)</f>
        <v>0</v>
      </c>
      <c r="N16" s="117">
        <f t="shared" si="4"/>
        <v>0</v>
      </c>
    </row>
    <row r="17" spans="1:14" ht="30.75" customHeight="1" x14ac:dyDescent="0.2">
      <c r="A17" s="11">
        <v>7</v>
      </c>
      <c r="B17" t="s">
        <v>226</v>
      </c>
      <c r="D17" s="117">
        <f>'sch l'!E27</f>
        <v>0</v>
      </c>
      <c r="E17" s="143">
        <f>IFERROR(ROUND('sch r'!F122/'sch r'!$D$122,6),0)</f>
        <v>0</v>
      </c>
      <c r="F17" s="97">
        <f t="shared" si="0"/>
        <v>0</v>
      </c>
      <c r="G17" s="143">
        <f>IFERROR(ROUND('sch r'!H122/'sch r'!$D$122,6),0)</f>
        <v>0</v>
      </c>
      <c r="H17" s="117">
        <f t="shared" si="1"/>
        <v>0</v>
      </c>
      <c r="I17" s="143">
        <f>IFERROR(ROUND('sch r'!J122/'sch r'!$D$122,6),0)</f>
        <v>0</v>
      </c>
      <c r="J17" s="117">
        <f t="shared" si="2"/>
        <v>0</v>
      </c>
      <c r="K17" s="143">
        <f>IFERROR(ROUND('sch r'!L122/'sch r'!$D$122,6),0)</f>
        <v>0</v>
      </c>
      <c r="L17" s="117">
        <f t="shared" si="3"/>
        <v>0</v>
      </c>
      <c r="M17" s="143">
        <f>IFERROR(ROUND('sch r'!N122/'sch r'!$D$122,6),0)</f>
        <v>0</v>
      </c>
      <c r="N17" s="117">
        <f t="shared" si="4"/>
        <v>0</v>
      </c>
    </row>
    <row r="18" spans="1:14" ht="30.75" customHeight="1" x14ac:dyDescent="0.2">
      <c r="A18" s="11">
        <v>8</v>
      </c>
      <c r="B18" t="s">
        <v>31</v>
      </c>
      <c r="D18" s="117">
        <f>'sch l'!E28</f>
        <v>0</v>
      </c>
      <c r="E18" s="143">
        <f>'sch s'!D49</f>
        <v>0</v>
      </c>
      <c r="F18" s="97">
        <f t="shared" si="0"/>
        <v>0</v>
      </c>
      <c r="G18" s="143">
        <f>'sch s'!E49</f>
        <v>0</v>
      </c>
      <c r="H18" s="117">
        <f t="shared" si="1"/>
        <v>0</v>
      </c>
      <c r="I18" s="143">
        <f>'sch s'!F49</f>
        <v>0</v>
      </c>
      <c r="J18" s="117">
        <f t="shared" si="2"/>
        <v>0</v>
      </c>
      <c r="K18" s="143">
        <f>'sch s'!H49</f>
        <v>0</v>
      </c>
      <c r="L18" s="117">
        <f t="shared" si="3"/>
        <v>0</v>
      </c>
      <c r="M18" s="143">
        <f>'sch s'!H49</f>
        <v>0</v>
      </c>
      <c r="N18" s="117">
        <f t="shared" si="4"/>
        <v>0</v>
      </c>
    </row>
    <row r="19" spans="1:14" ht="30.75" customHeight="1" x14ac:dyDescent="0.2">
      <c r="A19" s="11">
        <v>9</v>
      </c>
      <c r="B19" t="s">
        <v>32</v>
      </c>
      <c r="D19" s="117">
        <f>'sch l'!E29</f>
        <v>0</v>
      </c>
      <c r="E19" s="143">
        <f>'sch s'!D49</f>
        <v>0</v>
      </c>
      <c r="F19" s="97">
        <f t="shared" si="0"/>
        <v>0</v>
      </c>
      <c r="G19" s="143">
        <f>'sch s'!E49</f>
        <v>0</v>
      </c>
      <c r="H19" s="117">
        <f t="shared" si="1"/>
        <v>0</v>
      </c>
      <c r="I19" s="143">
        <f>'sch s'!F49</f>
        <v>0</v>
      </c>
      <c r="J19" s="117">
        <f t="shared" si="2"/>
        <v>0</v>
      </c>
      <c r="K19" s="143">
        <f>'sch s'!H49</f>
        <v>0</v>
      </c>
      <c r="L19" s="117">
        <f t="shared" si="3"/>
        <v>0</v>
      </c>
      <c r="M19" s="143">
        <f>'sch s'!H49</f>
        <v>0</v>
      </c>
      <c r="N19" s="117">
        <f t="shared" si="4"/>
        <v>0</v>
      </c>
    </row>
    <row r="20" spans="1:14" ht="30.75" customHeight="1" x14ac:dyDescent="0.2">
      <c r="A20" s="11">
        <v>10</v>
      </c>
      <c r="B20" t="s">
        <v>509</v>
      </c>
      <c r="D20" s="117">
        <f>'sch l'!E30</f>
        <v>0</v>
      </c>
      <c r="E20" s="143">
        <f>'sch s'!D49</f>
        <v>0</v>
      </c>
      <c r="F20" s="97">
        <f t="shared" si="0"/>
        <v>0</v>
      </c>
      <c r="G20" s="143">
        <f>'sch s'!E49</f>
        <v>0</v>
      </c>
      <c r="H20" s="117">
        <f t="shared" si="1"/>
        <v>0</v>
      </c>
      <c r="I20" s="143">
        <f>'sch s'!F49</f>
        <v>0</v>
      </c>
      <c r="J20" s="117">
        <f t="shared" si="2"/>
        <v>0</v>
      </c>
      <c r="K20" s="143">
        <f>'sch s'!H49</f>
        <v>0</v>
      </c>
      <c r="L20" s="117">
        <f t="shared" si="3"/>
        <v>0</v>
      </c>
      <c r="M20" s="143">
        <f>'sch s'!H49</f>
        <v>0</v>
      </c>
      <c r="N20" s="117">
        <f t="shared" si="4"/>
        <v>0</v>
      </c>
    </row>
    <row r="21" spans="1:14" ht="30.75" customHeight="1" x14ac:dyDescent="0.2">
      <c r="A21" s="11">
        <v>11</v>
      </c>
      <c r="B21" t="s">
        <v>30</v>
      </c>
      <c r="D21" s="117">
        <f>'sch l'!E31</f>
        <v>0</v>
      </c>
      <c r="E21" s="143">
        <v>0</v>
      </c>
      <c r="F21" s="97">
        <f t="shared" si="0"/>
        <v>0</v>
      </c>
      <c r="G21" s="143">
        <v>0</v>
      </c>
      <c r="H21" s="117">
        <f t="shared" si="1"/>
        <v>0</v>
      </c>
      <c r="I21" s="143">
        <v>0</v>
      </c>
      <c r="J21" s="117">
        <f t="shared" si="2"/>
        <v>0</v>
      </c>
      <c r="K21" s="143">
        <v>0</v>
      </c>
      <c r="L21" s="117">
        <f t="shared" si="3"/>
        <v>0</v>
      </c>
      <c r="M21" s="143">
        <f>IF(D21&gt;0,1,0)</f>
        <v>0</v>
      </c>
      <c r="N21" s="117">
        <f t="shared" si="4"/>
        <v>0</v>
      </c>
    </row>
    <row r="22" spans="1:14" ht="30.75" customHeight="1" x14ac:dyDescent="0.2">
      <c r="A22" s="11">
        <v>12</v>
      </c>
      <c r="B22" t="s">
        <v>300</v>
      </c>
      <c r="D22" s="117">
        <f>'sch l'!E32</f>
        <v>0</v>
      </c>
      <c r="E22" s="143">
        <v>0</v>
      </c>
      <c r="F22" s="97">
        <f t="shared" si="0"/>
        <v>0</v>
      </c>
      <c r="G22" s="143">
        <v>0</v>
      </c>
      <c r="H22" s="117">
        <f t="shared" si="1"/>
        <v>0</v>
      </c>
      <c r="I22" s="143">
        <v>0</v>
      </c>
      <c r="J22" s="117">
        <f t="shared" si="2"/>
        <v>0</v>
      </c>
      <c r="K22" s="143">
        <v>0</v>
      </c>
      <c r="L22" s="117">
        <f t="shared" si="3"/>
        <v>0</v>
      </c>
      <c r="M22" s="143">
        <f>IF(D22&gt;0,1,0)</f>
        <v>0</v>
      </c>
      <c r="N22" s="117">
        <f t="shared" si="4"/>
        <v>0</v>
      </c>
    </row>
    <row r="23" spans="1:14" ht="30.75" customHeight="1" x14ac:dyDescent="0.2">
      <c r="A23" s="11">
        <v>13</v>
      </c>
      <c r="B23" t="s">
        <v>305</v>
      </c>
      <c r="D23" s="117">
        <f>'sch l'!E33</f>
        <v>0</v>
      </c>
      <c r="E23" s="143">
        <v>0</v>
      </c>
      <c r="F23" s="97">
        <f t="shared" si="0"/>
        <v>0</v>
      </c>
      <c r="G23" s="143">
        <v>0</v>
      </c>
      <c r="H23" s="117">
        <f t="shared" si="1"/>
        <v>0</v>
      </c>
      <c r="I23" s="143">
        <v>0</v>
      </c>
      <c r="J23" s="117">
        <f t="shared" si="2"/>
        <v>0</v>
      </c>
      <c r="K23" s="143">
        <v>0</v>
      </c>
      <c r="L23" s="117">
        <f t="shared" si="3"/>
        <v>0</v>
      </c>
      <c r="M23" s="143">
        <f>IF(D23&gt;0,1,0)</f>
        <v>0</v>
      </c>
      <c r="N23" s="117">
        <f t="shared" si="4"/>
        <v>0</v>
      </c>
    </row>
  </sheetData>
  <mergeCells count="3">
    <mergeCell ref="A4:N4"/>
    <mergeCell ref="A3:N3"/>
    <mergeCell ref="A5:N5"/>
  </mergeCells>
  <phoneticPr fontId="0" type="noConversion"/>
  <printOptions horizontalCentered="1"/>
  <pageMargins left="0.25" right="0.25" top="0.75" bottom="0.75" header="0.5" footer="0.5"/>
  <pageSetup scale="8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autoPageBreaks="0" fitToPage="1"/>
  </sheetPr>
  <dimension ref="A1:G43"/>
  <sheetViews>
    <sheetView showGridLines="0" zoomScale="75" workbookViewId="0">
      <selection activeCell="B8" sqref="B8"/>
    </sheetView>
  </sheetViews>
  <sheetFormatPr defaultColWidth="9.6640625" defaultRowHeight="15" x14ac:dyDescent="0.2"/>
  <cols>
    <col min="1" max="1" width="2" style="275" bestFit="1" customWidth="1"/>
    <col min="2" max="2" width="57.5546875" style="266" customWidth="1"/>
    <col min="3" max="3" width="23.5546875" style="266" customWidth="1"/>
    <col min="4" max="9" width="9.6640625" style="266" customWidth="1"/>
    <col min="10" max="10" width="12.21875" style="266" customWidth="1"/>
    <col min="11" max="11" width="9.6640625" style="266" customWidth="1"/>
    <col min="12" max="12" width="12.21875" style="266" customWidth="1"/>
    <col min="13" max="16384" width="9.6640625" style="266"/>
  </cols>
  <sheetData>
    <row r="1" spans="1:3" ht="15.75" x14ac:dyDescent="0.25">
      <c r="C1" s="13" t="str">
        <f>IF(GeneralInfo!$B$14="","",GeneralInfo!$B$14)</f>
        <v/>
      </c>
    </row>
    <row r="2" spans="1:3" ht="15.75" x14ac:dyDescent="0.25">
      <c r="C2" s="267" t="s">
        <v>671</v>
      </c>
    </row>
    <row r="3" spans="1:3" ht="15.75" x14ac:dyDescent="0.25">
      <c r="A3" s="386">
        <f>GeneralInfo!$B$5</f>
        <v>0</v>
      </c>
      <c r="B3" s="386"/>
      <c r="C3" s="386"/>
    </row>
    <row r="4" spans="1:3" ht="15.75" x14ac:dyDescent="0.25">
      <c r="A4" s="386" t="s">
        <v>672</v>
      </c>
      <c r="B4" s="386"/>
      <c r="C4" s="386"/>
    </row>
    <row r="5" spans="1:3" ht="15.75" x14ac:dyDescent="0.25">
      <c r="A5" s="386" t="s">
        <v>673</v>
      </c>
      <c r="B5" s="386"/>
      <c r="C5" s="386"/>
    </row>
    <row r="6" spans="1:3" ht="15.75" x14ac:dyDescent="0.25">
      <c r="A6" s="386" t="str">
        <f>"FOR THE PERIOD "&amp;TEXT(GeneralInfo!$B$15,"MM/DD/YYYY")&amp;" TO "&amp;TEXT(GeneralInfo!$B$16,"MM/DD/YYYY")</f>
        <v>FOR THE PERIOD 01/00/1900 TO 01/00/1900</v>
      </c>
      <c r="B6" s="386"/>
      <c r="C6" s="386"/>
    </row>
    <row r="7" spans="1:3" ht="15.75" x14ac:dyDescent="0.25">
      <c r="A7" s="267"/>
      <c r="C7" s="268"/>
    </row>
    <row r="8" spans="1:3" ht="24" customHeight="1" x14ac:dyDescent="0.2">
      <c r="A8" s="276">
        <v>1</v>
      </c>
      <c r="B8" s="266" t="s">
        <v>789</v>
      </c>
      <c r="C8" s="283">
        <f>'sch r'!J177</f>
        <v>0</v>
      </c>
    </row>
    <row r="9" spans="1:3" ht="24" customHeight="1" x14ac:dyDescent="0.2">
      <c r="A9" s="276">
        <v>2</v>
      </c>
      <c r="B9" s="266" t="s">
        <v>766</v>
      </c>
      <c r="C9" s="282">
        <f>'sch ab'!J24</f>
        <v>0</v>
      </c>
    </row>
    <row r="10" spans="1:3" ht="24" customHeight="1" x14ac:dyDescent="0.2">
      <c r="A10" s="276">
        <v>3</v>
      </c>
      <c r="B10" s="266" t="s">
        <v>674</v>
      </c>
      <c r="C10" s="278">
        <f>IFERROR(ROUND(C8/C9,2),0)</f>
        <v>0</v>
      </c>
    </row>
    <row r="11" spans="1:3" ht="24" customHeight="1" x14ac:dyDescent="0.2">
      <c r="A11" s="276">
        <v>4</v>
      </c>
      <c r="B11" s="266" t="s">
        <v>764</v>
      </c>
      <c r="C11" s="282">
        <f>'sch ab'!F24</f>
        <v>0</v>
      </c>
    </row>
    <row r="12" spans="1:3" ht="24" customHeight="1" x14ac:dyDescent="0.2">
      <c r="A12" s="276">
        <v>5</v>
      </c>
      <c r="B12" s="266" t="s">
        <v>675</v>
      </c>
      <c r="C12" s="278">
        <f>ROUND(C10*C11,2)</f>
        <v>0</v>
      </c>
    </row>
    <row r="13" spans="1:3" ht="24" customHeight="1" x14ac:dyDescent="0.2">
      <c r="A13" s="276">
        <v>6</v>
      </c>
      <c r="B13" s="266" t="s">
        <v>765</v>
      </c>
      <c r="C13" s="278">
        <f>'sch ab'!H24</f>
        <v>0</v>
      </c>
    </row>
    <row r="14" spans="1:3" ht="24" customHeight="1" thickBot="1" x14ac:dyDescent="0.25">
      <c r="A14" s="276">
        <v>7</v>
      </c>
      <c r="B14" s="266" t="s">
        <v>676</v>
      </c>
      <c r="C14" s="284">
        <f>C12-C13</f>
        <v>0</v>
      </c>
    </row>
    <row r="15" spans="1:3" ht="15.75" x14ac:dyDescent="0.25">
      <c r="A15" s="267"/>
    </row>
    <row r="16" spans="1:3" ht="15.75" x14ac:dyDescent="0.25">
      <c r="A16" s="267"/>
    </row>
    <row r="17" spans="1:7" ht="15.75" x14ac:dyDescent="0.25">
      <c r="A17" s="267"/>
    </row>
    <row r="26" spans="1:7" ht="16.5" customHeight="1" x14ac:dyDescent="0.2"/>
    <row r="27" spans="1:7" ht="16.5" customHeight="1" x14ac:dyDescent="0.2"/>
    <row r="28" spans="1:7" s="265" customFormat="1" ht="16.5" customHeight="1" x14ac:dyDescent="0.2">
      <c r="A28" s="275"/>
      <c r="B28" s="266"/>
      <c r="C28" s="266"/>
      <c r="D28" s="266"/>
      <c r="E28" s="266"/>
      <c r="F28" s="266"/>
      <c r="G28" s="266"/>
    </row>
    <row r="29" spans="1:7" s="265" customFormat="1" ht="16.5" customHeight="1" x14ac:dyDescent="0.2">
      <c r="A29" s="275"/>
      <c r="B29" s="266"/>
      <c r="C29" s="266"/>
      <c r="D29" s="266"/>
      <c r="E29" s="266"/>
      <c r="F29" s="266"/>
      <c r="G29" s="266"/>
    </row>
    <row r="30" spans="1:7" s="265" customFormat="1" ht="16.5" customHeight="1" x14ac:dyDescent="0.2">
      <c r="A30" s="275"/>
      <c r="B30" s="266"/>
      <c r="C30" s="266"/>
      <c r="D30" s="266"/>
      <c r="E30" s="266"/>
      <c r="F30" s="266"/>
      <c r="G30" s="266"/>
    </row>
    <row r="31" spans="1:7" s="265" customFormat="1" ht="16.5" customHeight="1" x14ac:dyDescent="0.2">
      <c r="A31" s="275"/>
      <c r="B31" s="266"/>
      <c r="C31" s="266"/>
      <c r="D31" s="266"/>
      <c r="E31" s="266"/>
      <c r="F31" s="266"/>
      <c r="G31" s="266"/>
    </row>
    <row r="32" spans="1:7" s="265" customFormat="1" ht="16.5" customHeight="1" x14ac:dyDescent="0.2">
      <c r="A32" s="275"/>
      <c r="B32" s="266"/>
      <c r="C32" s="266"/>
      <c r="D32" s="266"/>
      <c r="E32" s="266"/>
      <c r="F32" s="266"/>
      <c r="G32" s="266"/>
    </row>
    <row r="33" spans="1:7" s="265" customFormat="1" ht="16.5" customHeight="1" x14ac:dyDescent="0.2">
      <c r="A33" s="275"/>
      <c r="B33" s="266"/>
      <c r="C33" s="266"/>
      <c r="D33" s="266"/>
      <c r="E33" s="266"/>
      <c r="F33" s="266"/>
      <c r="G33" s="266"/>
    </row>
    <row r="34" spans="1:7" s="265" customFormat="1" ht="16.5" customHeight="1" x14ac:dyDescent="0.2">
      <c r="A34" s="275"/>
      <c r="B34" s="266"/>
      <c r="C34" s="266"/>
      <c r="D34" s="266"/>
      <c r="E34" s="266"/>
      <c r="F34" s="266"/>
      <c r="G34" s="266"/>
    </row>
    <row r="35" spans="1:7" s="265" customFormat="1" ht="16.5" customHeight="1" x14ac:dyDescent="0.2">
      <c r="A35" s="275"/>
      <c r="B35" s="266"/>
      <c r="C35" s="266"/>
      <c r="D35" s="266"/>
      <c r="E35" s="266"/>
      <c r="F35" s="266"/>
      <c r="G35" s="266"/>
    </row>
    <row r="36" spans="1:7" s="265" customFormat="1" ht="16.5" customHeight="1" x14ac:dyDescent="0.2">
      <c r="A36" s="275"/>
      <c r="B36" s="266"/>
      <c r="C36" s="266"/>
      <c r="D36" s="266"/>
      <c r="E36" s="266"/>
      <c r="F36" s="266"/>
      <c r="G36" s="266"/>
    </row>
    <row r="37" spans="1:7" s="265" customFormat="1" ht="18" customHeight="1" x14ac:dyDescent="0.2">
      <c r="A37" s="275"/>
      <c r="B37" s="266"/>
      <c r="C37" s="266"/>
      <c r="D37" s="266"/>
      <c r="E37" s="266"/>
      <c r="F37" s="266"/>
      <c r="G37" s="266"/>
    </row>
    <row r="38" spans="1:7" s="265" customFormat="1" ht="18" customHeight="1" x14ac:dyDescent="0.2">
      <c r="A38" s="275"/>
      <c r="B38" s="266"/>
      <c r="C38" s="266"/>
      <c r="D38" s="266"/>
      <c r="E38" s="266"/>
      <c r="F38" s="266"/>
      <c r="G38" s="266"/>
    </row>
    <row r="39" spans="1:7" s="265" customFormat="1" ht="18" customHeight="1" x14ac:dyDescent="0.2">
      <c r="A39" s="275"/>
      <c r="B39" s="266"/>
      <c r="C39" s="266"/>
      <c r="D39" s="266"/>
      <c r="E39" s="266"/>
      <c r="F39" s="266"/>
      <c r="G39" s="266"/>
    </row>
    <row r="41" spans="1:7" s="265" customFormat="1" ht="14.25" customHeight="1" x14ac:dyDescent="0.2">
      <c r="A41" s="275"/>
      <c r="B41" s="266"/>
      <c r="C41" s="266"/>
      <c r="D41" s="266"/>
      <c r="E41" s="266"/>
      <c r="F41" s="266"/>
      <c r="G41" s="266"/>
    </row>
    <row r="43" spans="1:7" s="265" customFormat="1" ht="17.25" customHeight="1" x14ac:dyDescent="0.2">
      <c r="A43" s="275"/>
      <c r="B43" s="266"/>
      <c r="C43" s="266"/>
      <c r="D43" s="266"/>
      <c r="E43" s="266"/>
      <c r="F43" s="266"/>
      <c r="G43" s="266"/>
    </row>
  </sheetData>
  <mergeCells count="4">
    <mergeCell ref="A3:C3"/>
    <mergeCell ref="A4:C4"/>
    <mergeCell ref="A5:C5"/>
    <mergeCell ref="A6:C6"/>
  </mergeCells>
  <printOptions horizontalCentered="1"/>
  <pageMargins left="0.25" right="0.25" top="1" bottom="0.5" header="0.5" footer="0.5"/>
  <pageSetup scale="82" orientation="portrait" r:id="rId1"/>
  <headerFooter alignWithMargins="0"/>
  <rowBreaks count="1" manualBreakCount="1">
    <brk id="17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S47"/>
  <sheetViews>
    <sheetView showGridLines="0" zoomScale="75" workbookViewId="0">
      <selection activeCell="G14" sqref="G14"/>
    </sheetView>
  </sheetViews>
  <sheetFormatPr defaultColWidth="9.6640625" defaultRowHeight="15" x14ac:dyDescent="0.2"/>
  <cols>
    <col min="1" max="1" width="3.6640625" customWidth="1"/>
    <col min="2" max="2" width="2.5546875" customWidth="1"/>
    <col min="3" max="3" width="43" customWidth="1"/>
    <col min="4" max="4" width="1.77734375" customWidth="1"/>
    <col min="5" max="5" width="14.88671875" customWidth="1"/>
    <col min="6" max="6" width="2.21875" customWidth="1"/>
    <col min="7" max="7" width="14.88671875" customWidth="1"/>
    <col min="8" max="8" width="1.77734375" customWidth="1"/>
    <col min="9" max="9" width="14.6640625" customWidth="1"/>
    <col min="10" max="16" width="9.6640625" customWidth="1"/>
    <col min="17" max="17" width="12.21875" customWidth="1"/>
    <col min="18" max="18" width="9.6640625" customWidth="1"/>
    <col min="19" max="19" width="12.21875" customWidth="1"/>
  </cols>
  <sheetData>
    <row r="1" spans="1:19" ht="15.75" x14ac:dyDescent="0.25">
      <c r="I1" s="13" t="str">
        <f>IF(GeneralInfo!$B$14="","",GeneralInfo!$B$14)</f>
        <v/>
      </c>
    </row>
    <row r="2" spans="1:19" ht="15.75" x14ac:dyDescent="0.25">
      <c r="I2" s="13" t="s">
        <v>281</v>
      </c>
    </row>
    <row r="3" spans="1:19" ht="15.75" customHeight="1" x14ac:dyDescent="0.25">
      <c r="A3" s="390">
        <f>GeneralInfo!$B$5</f>
        <v>0</v>
      </c>
      <c r="B3" s="390"/>
      <c r="C3" s="390"/>
      <c r="D3" s="390"/>
      <c r="E3" s="390"/>
      <c r="F3" s="390"/>
      <c r="G3" s="390"/>
      <c r="H3" s="390"/>
      <c r="I3" s="390"/>
    </row>
    <row r="4" spans="1:19" ht="15.75" x14ac:dyDescent="0.25">
      <c r="A4" s="390" t="str">
        <f>UPPER("Calculation of Fixed, direct, PCS &amp; Routine Costs")</f>
        <v>CALCULATION OF FIXED, DIRECT, PCS &amp; ROUTINE COSTS</v>
      </c>
      <c r="B4" s="390"/>
      <c r="C4" s="390"/>
      <c r="D4" s="390"/>
      <c r="E4" s="390"/>
      <c r="F4" s="390"/>
      <c r="G4" s="390"/>
      <c r="H4" s="390"/>
      <c r="I4" s="390"/>
    </row>
    <row r="5" spans="1:19" ht="15.75" x14ac:dyDescent="0.25">
      <c r="A5" s="390" t="str">
        <f>UPPER("for a Residential Care Facility")</f>
        <v>FOR A RESIDENTIAL CARE FACILITY</v>
      </c>
      <c r="B5" s="390"/>
      <c r="C5" s="390"/>
      <c r="D5" s="390"/>
      <c r="E5" s="390"/>
      <c r="F5" s="390"/>
      <c r="G5" s="390"/>
      <c r="H5" s="390"/>
      <c r="I5" s="390"/>
    </row>
    <row r="6" spans="1:19" ht="15.75" x14ac:dyDescent="0.25">
      <c r="A6" s="390" t="str">
        <f>"FOR THE PERIOD "&amp;TEXT(GeneralInfo!$B$15,"MM/DD/YYYY")&amp;" TO "&amp;TEXT(GeneralInfo!$B$16,"MM/DD/YYYY")</f>
        <v>FOR THE PERIOD 01/00/1900 TO 01/00/1900</v>
      </c>
      <c r="B6" s="390"/>
      <c r="C6" s="390"/>
      <c r="D6" s="390"/>
      <c r="E6" s="390"/>
      <c r="F6" s="390"/>
      <c r="G6" s="390"/>
      <c r="H6" s="390"/>
      <c r="I6" s="390"/>
    </row>
    <row r="8" spans="1:19" ht="15.75" x14ac:dyDescent="0.25">
      <c r="E8" s="20">
        <v>1</v>
      </c>
      <c r="F8" s="16"/>
      <c r="G8" s="20">
        <v>2</v>
      </c>
      <c r="H8" s="16"/>
      <c r="I8" s="20">
        <v>3</v>
      </c>
    </row>
    <row r="9" spans="1:19" ht="15.75" x14ac:dyDescent="0.25">
      <c r="E9" s="14" t="s">
        <v>301</v>
      </c>
      <c r="F9" s="16"/>
      <c r="G9" s="14" t="s">
        <v>282</v>
      </c>
      <c r="H9" s="16"/>
      <c r="I9" s="14" t="s">
        <v>283</v>
      </c>
      <c r="Q9" s="24"/>
      <c r="S9" s="24"/>
    </row>
    <row r="10" spans="1:19" ht="15.75" x14ac:dyDescent="0.25">
      <c r="E10" s="14" t="s">
        <v>307</v>
      </c>
      <c r="F10" s="16"/>
      <c r="G10" s="14" t="s">
        <v>284</v>
      </c>
      <c r="H10" s="16"/>
      <c r="I10" s="14" t="s">
        <v>216</v>
      </c>
    </row>
    <row r="11" spans="1:19" ht="16.5" thickBot="1" x14ac:dyDescent="0.3">
      <c r="E11" s="17" t="s">
        <v>405</v>
      </c>
      <c r="F11" s="16"/>
      <c r="G11" s="17" t="s">
        <v>219</v>
      </c>
      <c r="H11" s="16"/>
      <c r="I11" s="17" t="s">
        <v>219</v>
      </c>
    </row>
    <row r="12" spans="1:19" ht="19.5" customHeight="1" x14ac:dyDescent="0.25">
      <c r="A12" s="12">
        <v>1</v>
      </c>
      <c r="B12" s="21" t="s">
        <v>790</v>
      </c>
      <c r="C12" s="16"/>
      <c r="I12" s="97">
        <f>'sch r'!H177</f>
        <v>0</v>
      </c>
    </row>
    <row r="13" spans="1:19" ht="19.5" customHeight="1" x14ac:dyDescent="0.2">
      <c r="A13" s="3"/>
      <c r="B13" s="21" t="s">
        <v>791</v>
      </c>
    </row>
    <row r="14" spans="1:19" ht="19.5" customHeight="1" x14ac:dyDescent="0.2">
      <c r="A14" s="12">
        <v>2</v>
      </c>
      <c r="B14" t="s">
        <v>303</v>
      </c>
      <c r="E14" s="117">
        <f>'sch r'!H26</f>
        <v>0</v>
      </c>
      <c r="F14" s="3"/>
      <c r="G14" s="116"/>
      <c r="H14" s="3"/>
      <c r="I14" s="117">
        <f>E14+G14</f>
        <v>0</v>
      </c>
    </row>
    <row r="15" spans="1:19" ht="19.5" customHeight="1" x14ac:dyDescent="0.2">
      <c r="A15" s="12">
        <v>3</v>
      </c>
      <c r="B15" t="s">
        <v>110</v>
      </c>
      <c r="E15" s="117">
        <f>'sch r'!H27</f>
        <v>0</v>
      </c>
      <c r="F15" s="3"/>
      <c r="G15" s="116"/>
      <c r="H15" s="3"/>
      <c r="I15" s="117">
        <f t="shared" ref="I15:I34" si="0">E15+G15</f>
        <v>0</v>
      </c>
    </row>
    <row r="16" spans="1:19" ht="19.5" customHeight="1" x14ac:dyDescent="0.2">
      <c r="A16" s="12">
        <v>4</v>
      </c>
      <c r="B16" t="s">
        <v>111</v>
      </c>
      <c r="E16" s="117">
        <f>'sch r'!H28</f>
        <v>0</v>
      </c>
      <c r="F16" s="3"/>
      <c r="G16" s="116"/>
      <c r="H16" s="3"/>
      <c r="I16" s="117">
        <f t="shared" si="0"/>
        <v>0</v>
      </c>
    </row>
    <row r="17" spans="1:9" ht="19.5" customHeight="1" x14ac:dyDescent="0.2">
      <c r="A17" s="12">
        <v>5</v>
      </c>
      <c r="B17" t="s">
        <v>121</v>
      </c>
      <c r="E17" s="117">
        <f>'sch r'!H29</f>
        <v>0</v>
      </c>
      <c r="F17" s="3"/>
      <c r="G17" s="116"/>
      <c r="H17" s="3"/>
      <c r="I17" s="117">
        <f t="shared" si="0"/>
        <v>0</v>
      </c>
    </row>
    <row r="18" spans="1:9" ht="19.5" customHeight="1" x14ac:dyDescent="0.2">
      <c r="A18" s="12">
        <v>6</v>
      </c>
      <c r="B18" t="s">
        <v>112</v>
      </c>
      <c r="E18" s="117">
        <f>'sch r'!H30</f>
        <v>0</v>
      </c>
      <c r="F18" s="3"/>
      <c r="G18" s="116"/>
      <c r="H18" s="3"/>
      <c r="I18" s="117">
        <f t="shared" si="0"/>
        <v>0</v>
      </c>
    </row>
    <row r="19" spans="1:9" ht="19.5" customHeight="1" x14ac:dyDescent="0.2">
      <c r="A19" s="12">
        <v>7</v>
      </c>
      <c r="B19" t="s">
        <v>113</v>
      </c>
      <c r="E19" s="117">
        <f>'sch r'!H31</f>
        <v>0</v>
      </c>
      <c r="F19" s="3"/>
      <c r="G19" s="116"/>
      <c r="H19" s="3"/>
      <c r="I19" s="117">
        <f t="shared" si="0"/>
        <v>0</v>
      </c>
    </row>
    <row r="20" spans="1:9" ht="19.5" customHeight="1" x14ac:dyDescent="0.2">
      <c r="A20" s="12">
        <v>8</v>
      </c>
      <c r="B20" t="s">
        <v>114</v>
      </c>
      <c r="E20" s="117">
        <f>'sch r'!H32</f>
        <v>0</v>
      </c>
      <c r="F20" s="3"/>
      <c r="G20" s="116"/>
      <c r="H20" s="3"/>
      <c r="I20" s="117">
        <f t="shared" si="0"/>
        <v>0</v>
      </c>
    </row>
    <row r="21" spans="1:9" ht="19.5" customHeight="1" x14ac:dyDescent="0.2">
      <c r="A21" s="12">
        <v>9</v>
      </c>
      <c r="B21" t="s">
        <v>115</v>
      </c>
      <c r="E21" s="117">
        <f>'sch r'!H33</f>
        <v>0</v>
      </c>
      <c r="F21" s="3"/>
      <c r="G21" s="116"/>
      <c r="H21" s="3"/>
      <c r="I21" s="117">
        <f t="shared" si="0"/>
        <v>0</v>
      </c>
    </row>
    <row r="22" spans="1:9" ht="19.5" customHeight="1" x14ac:dyDescent="0.2">
      <c r="A22" s="12">
        <v>10</v>
      </c>
      <c r="B22" t="s">
        <v>116</v>
      </c>
      <c r="E22" s="117">
        <f>'sch r'!H34</f>
        <v>0</v>
      </c>
      <c r="F22" s="3"/>
      <c r="G22" s="116"/>
      <c r="H22" s="3"/>
      <c r="I22" s="117">
        <f t="shared" si="0"/>
        <v>0</v>
      </c>
    </row>
    <row r="23" spans="1:9" ht="19.5" customHeight="1" x14ac:dyDescent="0.2">
      <c r="A23" s="12">
        <v>11</v>
      </c>
      <c r="B23" t="s">
        <v>117</v>
      </c>
      <c r="E23" s="117">
        <f>'sch r'!H35</f>
        <v>0</v>
      </c>
      <c r="F23" s="3"/>
      <c r="G23" s="116"/>
      <c r="H23" s="3"/>
      <c r="I23" s="117">
        <f t="shared" si="0"/>
        <v>0</v>
      </c>
    </row>
    <row r="24" spans="1:9" ht="19.5" customHeight="1" x14ac:dyDescent="0.2">
      <c r="A24" s="12">
        <v>12</v>
      </c>
      <c r="B24" s="21" t="s">
        <v>629</v>
      </c>
      <c r="E24" s="117">
        <f>'sch r'!H36</f>
        <v>0</v>
      </c>
      <c r="F24" s="3"/>
      <c r="G24" s="116"/>
      <c r="H24" s="3"/>
      <c r="I24" s="117">
        <f t="shared" si="0"/>
        <v>0</v>
      </c>
    </row>
    <row r="25" spans="1:9" ht="19.5" customHeight="1" x14ac:dyDescent="0.2">
      <c r="A25" s="12">
        <v>13</v>
      </c>
      <c r="B25" t="s">
        <v>118</v>
      </c>
      <c r="E25" s="117">
        <f>'sch r'!H37</f>
        <v>0</v>
      </c>
      <c r="F25" s="3"/>
      <c r="G25" s="116"/>
      <c r="H25" s="3"/>
      <c r="I25" s="117">
        <f t="shared" si="0"/>
        <v>0</v>
      </c>
    </row>
    <row r="26" spans="1:9" ht="19.5" customHeight="1" x14ac:dyDescent="0.2">
      <c r="A26" s="12">
        <v>14</v>
      </c>
      <c r="B26" t="s">
        <v>119</v>
      </c>
      <c r="E26" s="117">
        <f>'sch r'!H38</f>
        <v>0</v>
      </c>
      <c r="F26" s="3"/>
      <c r="G26" s="116"/>
      <c r="H26" s="3"/>
      <c r="I26" s="117">
        <f t="shared" si="0"/>
        <v>0</v>
      </c>
    </row>
    <row r="27" spans="1:9" ht="19.5" customHeight="1" x14ac:dyDescent="0.2">
      <c r="A27" s="12">
        <v>15</v>
      </c>
      <c r="B27" t="s">
        <v>120</v>
      </c>
      <c r="E27" s="117">
        <f>'sch r'!H39</f>
        <v>0</v>
      </c>
      <c r="F27" s="3"/>
      <c r="G27" s="116"/>
      <c r="H27" s="3"/>
      <c r="I27" s="117">
        <f t="shared" si="0"/>
        <v>0</v>
      </c>
    </row>
    <row r="28" spans="1:9" ht="19.5" customHeight="1" x14ac:dyDescent="0.2">
      <c r="A28" s="12">
        <v>16</v>
      </c>
      <c r="B28" s="21" t="s">
        <v>172</v>
      </c>
      <c r="E28" s="117">
        <f>'sch r'!H40</f>
        <v>0</v>
      </c>
      <c r="F28" s="3" t="s">
        <v>302</v>
      </c>
      <c r="G28" s="117">
        <f>-I45</f>
        <v>0</v>
      </c>
      <c r="H28" s="3"/>
      <c r="I28" s="117">
        <f t="shared" si="0"/>
        <v>0</v>
      </c>
    </row>
    <row r="29" spans="1:9" ht="19.5" customHeight="1" x14ac:dyDescent="0.2">
      <c r="A29" s="12">
        <v>17</v>
      </c>
      <c r="B29" t="s">
        <v>122</v>
      </c>
      <c r="E29" s="117">
        <f>'sch r'!H41</f>
        <v>0</v>
      </c>
      <c r="F29" s="3"/>
      <c r="G29" s="116"/>
      <c r="H29" s="3"/>
      <c r="I29" s="117">
        <f t="shared" si="0"/>
        <v>0</v>
      </c>
    </row>
    <row r="30" spans="1:9" ht="19.5" customHeight="1" x14ac:dyDescent="0.2">
      <c r="A30" s="12">
        <v>18</v>
      </c>
      <c r="B30" t="s">
        <v>123</v>
      </c>
      <c r="E30" s="117">
        <f>'sch r'!H42</f>
        <v>0</v>
      </c>
      <c r="F30" s="3"/>
      <c r="G30" s="116"/>
      <c r="H30" s="3"/>
      <c r="I30" s="117">
        <f t="shared" si="0"/>
        <v>0</v>
      </c>
    </row>
    <row r="31" spans="1:9" ht="19.5" customHeight="1" x14ac:dyDescent="0.2">
      <c r="A31" s="12">
        <v>19</v>
      </c>
      <c r="B31" t="s">
        <v>426</v>
      </c>
      <c r="E31" s="117">
        <f>'sch r'!H43</f>
        <v>0</v>
      </c>
      <c r="F31" s="3" t="s">
        <v>425</v>
      </c>
      <c r="G31" s="117">
        <f>-E31</f>
        <v>0</v>
      </c>
      <c r="H31" s="3"/>
      <c r="I31" s="117">
        <f t="shared" si="0"/>
        <v>0</v>
      </c>
    </row>
    <row r="32" spans="1:9" ht="19.5" customHeight="1" x14ac:dyDescent="0.2">
      <c r="A32" s="12">
        <v>20</v>
      </c>
      <c r="B32" t="s">
        <v>630</v>
      </c>
      <c r="E32" s="117">
        <f>'sch r'!H44</f>
        <v>0</v>
      </c>
      <c r="F32" s="3"/>
      <c r="G32" s="116"/>
      <c r="H32" s="3"/>
      <c r="I32" s="117">
        <f t="shared" si="0"/>
        <v>0</v>
      </c>
    </row>
    <row r="33" spans="1:9" ht="19.5" customHeight="1" x14ac:dyDescent="0.2">
      <c r="A33" s="12">
        <v>21</v>
      </c>
      <c r="B33" s="329" t="s">
        <v>784</v>
      </c>
      <c r="E33" s="117">
        <f>'sch r'!H45</f>
        <v>0</v>
      </c>
      <c r="F33" s="3"/>
      <c r="G33" s="116"/>
      <c r="H33" s="3"/>
      <c r="I33" s="117">
        <f t="shared" si="0"/>
        <v>0</v>
      </c>
    </row>
    <row r="34" spans="1:9" ht="19.5" customHeight="1" x14ac:dyDescent="0.2">
      <c r="A34" s="12">
        <v>22</v>
      </c>
      <c r="B34" s="98" t="str">
        <f>'sch r'!B46</f>
        <v>Other:</v>
      </c>
      <c r="C34" s="98"/>
      <c r="E34" s="117">
        <f>'sch r'!H46</f>
        <v>0</v>
      </c>
      <c r="F34" s="3"/>
      <c r="G34" s="116"/>
      <c r="H34" s="3"/>
      <c r="I34" s="117">
        <f t="shared" si="0"/>
        <v>0</v>
      </c>
    </row>
    <row r="35" spans="1:9" ht="25.5" customHeight="1" thickBot="1" x14ac:dyDescent="0.25">
      <c r="A35" s="12">
        <v>23</v>
      </c>
      <c r="B35" s="21" t="s">
        <v>334</v>
      </c>
      <c r="E35" s="224">
        <f>SUM(E14:E34)</f>
        <v>0</v>
      </c>
      <c r="F35" s="3"/>
      <c r="G35" s="224">
        <f>SUM(G14:G34)</f>
        <v>0</v>
      </c>
      <c r="H35" s="3"/>
      <c r="I35" s="117">
        <f>SUM(I14:I34)</f>
        <v>0</v>
      </c>
    </row>
    <row r="36" spans="1:9" ht="25.5" customHeight="1" thickTop="1" x14ac:dyDescent="0.2">
      <c r="A36" s="12">
        <v>24</v>
      </c>
      <c r="B36" s="21" t="s">
        <v>792</v>
      </c>
      <c r="I36" s="117">
        <f>'sch r'!H84</f>
        <v>0</v>
      </c>
    </row>
    <row r="37" spans="1:9" ht="25.5" customHeight="1" x14ac:dyDescent="0.25">
      <c r="A37" s="12">
        <v>25</v>
      </c>
      <c r="B37" s="21" t="s">
        <v>813</v>
      </c>
      <c r="C37" s="16"/>
      <c r="H37" s="2"/>
      <c r="I37" s="117">
        <f>I35+I36</f>
        <v>0</v>
      </c>
    </row>
    <row r="38" spans="1:9" ht="25.5" customHeight="1" x14ac:dyDescent="0.25">
      <c r="A38" s="12">
        <v>26</v>
      </c>
      <c r="B38" s="21" t="s">
        <v>796</v>
      </c>
      <c r="C38" s="16"/>
      <c r="G38" s="2"/>
      <c r="H38" s="2"/>
      <c r="I38" s="117">
        <f>'sch r'!H169</f>
        <v>0</v>
      </c>
    </row>
    <row r="39" spans="1:9" ht="25.5" customHeight="1" x14ac:dyDescent="0.25">
      <c r="A39" s="12">
        <v>27</v>
      </c>
      <c r="B39" s="21" t="s">
        <v>814</v>
      </c>
      <c r="C39" s="16"/>
      <c r="I39" s="117">
        <f>I12-I37-I38</f>
        <v>0</v>
      </c>
    </row>
    <row r="41" spans="1:9" x14ac:dyDescent="0.2">
      <c r="A41" s="36" t="s">
        <v>356</v>
      </c>
      <c r="B41" s="36"/>
      <c r="C41" s="36"/>
    </row>
    <row r="42" spans="1:9" x14ac:dyDescent="0.2">
      <c r="A42" s="37" t="s">
        <v>302</v>
      </c>
      <c r="B42" s="36" t="s">
        <v>390</v>
      </c>
      <c r="C42" s="36"/>
    </row>
    <row r="43" spans="1:9" x14ac:dyDescent="0.2">
      <c r="A43" s="37"/>
      <c r="B43" s="36" t="s">
        <v>419</v>
      </c>
      <c r="C43" s="36" t="s">
        <v>645</v>
      </c>
      <c r="E43" s="117">
        <f>SUM('sch r'!H12:H16)+'sch r'!H19+'sch r'!H63</f>
        <v>0</v>
      </c>
      <c r="G43" s="130">
        <f>IFERROR(ROUND(E43/$E$45,4),0)</f>
        <v>0</v>
      </c>
      <c r="I43" s="115">
        <f>ROUND($E$28*G43,0)</f>
        <v>0</v>
      </c>
    </row>
    <row r="44" spans="1:9" x14ac:dyDescent="0.2">
      <c r="A44" s="62"/>
      <c r="B44" s="36" t="s">
        <v>420</v>
      </c>
      <c r="C44" s="36" t="s">
        <v>646</v>
      </c>
      <c r="E44" s="118">
        <f>'sch r'!H92+'sch r'!H112+'sch r'!H122</f>
        <v>0</v>
      </c>
      <c r="G44" s="225">
        <f>IFERROR(ROUND(E44/$E$45,4),0)</f>
        <v>0</v>
      </c>
      <c r="H44" s="4"/>
      <c r="I44" s="226">
        <f>ROUND($E$28*G44,0)</f>
        <v>0</v>
      </c>
    </row>
    <row r="45" spans="1:9" ht="15.75" thickBot="1" x14ac:dyDescent="0.25">
      <c r="A45" s="36"/>
      <c r="B45" s="36" t="s">
        <v>421</v>
      </c>
      <c r="C45" s="36" t="s">
        <v>647</v>
      </c>
      <c r="E45" s="113">
        <f>SUM('sch r'!H12:H16,'sch r'!H19,'sch r'!H61,'sch r'!H63,'sch r'!H65,'sch r'!H78,'sch r'!H92,'sch r'!H112,'sch r'!H122,'sch r'!H132)</f>
        <v>0</v>
      </c>
      <c r="I45" s="191">
        <f>SUM(I43:I44)</f>
        <v>0</v>
      </c>
    </row>
    <row r="46" spans="1:9" ht="7.5" customHeight="1" thickTop="1" x14ac:dyDescent="0.2">
      <c r="A46" s="36"/>
      <c r="B46" s="36"/>
      <c r="C46" s="36"/>
      <c r="E46" s="114"/>
    </row>
    <row r="47" spans="1:9" x14ac:dyDescent="0.2">
      <c r="A47" s="37" t="s">
        <v>425</v>
      </c>
      <c r="B47" s="36" t="s">
        <v>427</v>
      </c>
    </row>
  </sheetData>
  <mergeCells count="4">
    <mergeCell ref="A4:I4"/>
    <mergeCell ref="A5:I5"/>
    <mergeCell ref="A3:I3"/>
    <mergeCell ref="A6:I6"/>
  </mergeCells>
  <phoneticPr fontId="0" type="noConversion"/>
  <printOptions horizontalCentered="1"/>
  <pageMargins left="0.25" right="0.25" top="0.75" bottom="0.75" header="0.5" footer="0.5"/>
  <pageSetup scale="83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J26"/>
  <sheetViews>
    <sheetView showGridLines="0" zoomScale="75" zoomScaleNormal="75" workbookViewId="0">
      <selection activeCell="D25" sqref="D25"/>
    </sheetView>
  </sheetViews>
  <sheetFormatPr defaultColWidth="9.6640625" defaultRowHeight="15" x14ac:dyDescent="0.2"/>
  <cols>
    <col min="1" max="1" width="3.109375" style="35" bestFit="1" customWidth="1"/>
    <col min="2" max="2" width="3.6640625" style="33" bestFit="1" customWidth="1"/>
    <col min="3" max="3" width="63.6640625" style="32" bestFit="1" customWidth="1"/>
    <col min="4" max="4" width="13.6640625" style="32" customWidth="1"/>
    <col min="5" max="5" width="1.6640625" style="32" customWidth="1"/>
    <col min="6" max="6" width="13.6640625" style="32" customWidth="1"/>
    <col min="7" max="8" width="9.6640625" style="32"/>
    <col min="9" max="10" width="10.21875" style="32" bestFit="1" customWidth="1"/>
    <col min="11" max="16384" width="9.6640625" style="32"/>
  </cols>
  <sheetData>
    <row r="1" spans="1:10" ht="15.75" x14ac:dyDescent="0.25">
      <c r="F1" s="13" t="str">
        <f>IF(GeneralInfo!$B$14="","",GeneralInfo!$B$14)</f>
        <v/>
      </c>
    </row>
    <row r="2" spans="1:10" ht="15.75" x14ac:dyDescent="0.25">
      <c r="F2" s="58" t="s">
        <v>413</v>
      </c>
    </row>
    <row r="3" spans="1:10" ht="15.75" customHeight="1" x14ac:dyDescent="0.25">
      <c r="A3" s="404">
        <f>GeneralInfo!$B$5</f>
        <v>0</v>
      </c>
      <c r="B3" s="404"/>
      <c r="C3" s="404"/>
      <c r="D3" s="404"/>
      <c r="E3" s="404"/>
      <c r="F3" s="404"/>
    </row>
    <row r="4" spans="1:10" ht="15.75" x14ac:dyDescent="0.25">
      <c r="A4" s="405" t="s">
        <v>736</v>
      </c>
      <c r="B4" s="405"/>
      <c r="C4" s="405"/>
      <c r="D4" s="405"/>
      <c r="E4" s="405"/>
      <c r="F4" s="405"/>
    </row>
    <row r="5" spans="1:10" ht="15.75" x14ac:dyDescent="0.25">
      <c r="A5" s="403" t="s">
        <v>319</v>
      </c>
      <c r="B5" s="403"/>
      <c r="C5" s="403"/>
      <c r="D5" s="403"/>
      <c r="E5" s="403"/>
      <c r="F5" s="403"/>
    </row>
    <row r="6" spans="1:10" ht="15.75" x14ac:dyDescent="0.25">
      <c r="A6" s="404" t="str">
        <f>"FOR THE PERIOD "&amp;TEXT(GeneralInfo!$B$15,"MM/DD/YYYY")&amp;" TO "&amp;TEXT(GeneralInfo!$B$16,"MM/DD/YYYY")</f>
        <v>FOR THE PERIOD 01/00/1900 TO 01/00/1900</v>
      </c>
      <c r="B6" s="404"/>
      <c r="C6" s="404"/>
      <c r="D6" s="404"/>
      <c r="E6" s="404"/>
      <c r="F6" s="404"/>
    </row>
    <row r="8" spans="1:10" ht="15.75" x14ac:dyDescent="0.25">
      <c r="D8" s="213" t="s">
        <v>642</v>
      </c>
      <c r="E8" s="34"/>
      <c r="F8" s="213" t="s">
        <v>643</v>
      </c>
    </row>
    <row r="9" spans="1:10" ht="15.75" x14ac:dyDescent="0.25">
      <c r="D9" s="59" t="s">
        <v>216</v>
      </c>
      <c r="E9" s="60"/>
      <c r="F9" s="59" t="s">
        <v>412</v>
      </c>
      <c r="I9" s="231"/>
      <c r="J9" s="231"/>
    </row>
    <row r="10" spans="1:10" ht="16.5" thickBot="1" x14ac:dyDescent="0.3">
      <c r="D10" s="61" t="s">
        <v>219</v>
      </c>
      <c r="E10" s="60"/>
      <c r="F10" s="61" t="s">
        <v>231</v>
      </c>
      <c r="I10" s="231"/>
    </row>
    <row r="11" spans="1:10" ht="29.25" customHeight="1" x14ac:dyDescent="0.2">
      <c r="A11" s="35" t="s">
        <v>642</v>
      </c>
      <c r="B11" s="32" t="s">
        <v>455</v>
      </c>
      <c r="D11" s="227">
        <f>'sch y'!K54</f>
        <v>0</v>
      </c>
      <c r="F11" s="232">
        <f>IFERROR(ROUND(D11/MAX(D17:D18),2),0)</f>
        <v>0</v>
      </c>
    </row>
    <row r="12" spans="1:10" ht="29.25" customHeight="1" x14ac:dyDescent="0.2">
      <c r="A12" s="35" t="s">
        <v>643</v>
      </c>
      <c r="B12" s="32" t="s">
        <v>815</v>
      </c>
      <c r="D12" s="227">
        <f>'sch w'!I37</f>
        <v>0</v>
      </c>
      <c r="F12" s="232">
        <f>IFERROR(ROUND(D12/MAX(D17:D18),2),0)</f>
        <v>0</v>
      </c>
    </row>
    <row r="13" spans="1:10" ht="29.25" customHeight="1" x14ac:dyDescent="0.2">
      <c r="A13" s="35" t="s">
        <v>644</v>
      </c>
      <c r="B13" s="32" t="s">
        <v>816</v>
      </c>
      <c r="D13" s="227">
        <f>'sch w'!I38</f>
        <v>0</v>
      </c>
      <c r="F13" s="232">
        <f>IFERROR(ROUND(D13/MAX(D17:D18),2),0)</f>
        <v>0</v>
      </c>
    </row>
    <row r="14" spans="1:10" ht="29.25" customHeight="1" x14ac:dyDescent="0.2">
      <c r="A14" s="35" t="s">
        <v>607</v>
      </c>
      <c r="B14" s="32" t="s">
        <v>464</v>
      </c>
      <c r="D14" s="227">
        <f>SUM(D11:D13)</f>
        <v>0</v>
      </c>
      <c r="F14" s="232">
        <f>SUM(F11:F13)</f>
        <v>0</v>
      </c>
    </row>
    <row r="15" spans="1:10" ht="29.25" customHeight="1" x14ac:dyDescent="0.2">
      <c r="A15" s="35" t="s">
        <v>608</v>
      </c>
      <c r="B15" s="32" t="s">
        <v>447</v>
      </c>
    </row>
    <row r="16" spans="1:10" ht="21" customHeight="1" x14ac:dyDescent="0.2">
      <c r="B16" s="35" t="s">
        <v>385</v>
      </c>
      <c r="C16" s="32" t="s">
        <v>448</v>
      </c>
      <c r="D16" s="228">
        <f>BedProration!F9*(_xlfn.DAYS(GeneralInfo!B16,GeneralInfo!B15)+1)</f>
        <v>0</v>
      </c>
    </row>
    <row r="17" spans="1:4" ht="21" customHeight="1" x14ac:dyDescent="0.2">
      <c r="B17" s="35" t="s">
        <v>386</v>
      </c>
      <c r="C17" s="32" t="s">
        <v>445</v>
      </c>
      <c r="D17" s="229">
        <f>IF(BedProration!F9&lt;7,ROUND('sch x'!D16*0.8,0),ROUND('sch x'!D16*0.9,0))</f>
        <v>0</v>
      </c>
    </row>
    <row r="18" spans="1:4" ht="21" customHeight="1" x14ac:dyDescent="0.2">
      <c r="B18" s="35" t="s">
        <v>387</v>
      </c>
      <c r="C18" s="32" t="s">
        <v>460</v>
      </c>
      <c r="D18" s="230">
        <f>'sch aa-R&amp;B'!T23</f>
        <v>0</v>
      </c>
    </row>
    <row r="19" spans="1:4" ht="31.5" customHeight="1" x14ac:dyDescent="0.2">
      <c r="A19" s="35" t="s">
        <v>609</v>
      </c>
      <c r="B19" s="32" t="s">
        <v>446</v>
      </c>
      <c r="D19" s="232">
        <f>F14</f>
        <v>0</v>
      </c>
    </row>
    <row r="20" spans="1:4" ht="29.25" customHeight="1" x14ac:dyDescent="0.2">
      <c r="A20" s="35" t="s">
        <v>610</v>
      </c>
      <c r="B20" s="32" t="s">
        <v>441</v>
      </c>
      <c r="D20" s="228">
        <f>'sch aa-R&amp;B'!F23+'sch aa-R&amp;B'!L23</f>
        <v>0</v>
      </c>
    </row>
    <row r="21" spans="1:4" ht="29.25" customHeight="1" x14ac:dyDescent="0.2">
      <c r="A21" s="35" t="s">
        <v>611</v>
      </c>
      <c r="B21" s="32" t="s">
        <v>438</v>
      </c>
      <c r="D21" s="233">
        <f>ROUND(D19*D20,2)</f>
        <v>0</v>
      </c>
    </row>
    <row r="22" spans="1:4" ht="29.25" customHeight="1" x14ac:dyDescent="0.2">
      <c r="A22" s="35" t="s">
        <v>612</v>
      </c>
      <c r="B22" s="32" t="s">
        <v>440</v>
      </c>
      <c r="D22" s="233">
        <f>'sch aa-R&amp;B'!J23+'sch aa-R&amp;B'!P23</f>
        <v>0</v>
      </c>
    </row>
    <row r="23" spans="1:4" ht="29.25" customHeight="1" x14ac:dyDescent="0.2">
      <c r="A23" s="35" t="s">
        <v>613</v>
      </c>
      <c r="B23" t="s">
        <v>439</v>
      </c>
      <c r="D23" s="232">
        <f>D21-D22</f>
        <v>0</v>
      </c>
    </row>
    <row r="24" spans="1:4" ht="29.25" customHeight="1" x14ac:dyDescent="0.2">
      <c r="A24" s="347">
        <v>11</v>
      </c>
      <c r="B24" s="21" t="s">
        <v>855</v>
      </c>
      <c r="C24" s="21"/>
      <c r="D24" s="348">
        <f>'sch hh'!I24</f>
        <v>0</v>
      </c>
    </row>
    <row r="25" spans="1:4" ht="29.25" customHeight="1" x14ac:dyDescent="0.2">
      <c r="A25" s="35" t="s">
        <v>615</v>
      </c>
      <c r="B25" s="32" t="s">
        <v>856</v>
      </c>
      <c r="D25" s="349">
        <f>D23+D24</f>
        <v>0</v>
      </c>
    </row>
    <row r="26" spans="1:4" ht="18.75" customHeight="1" x14ac:dyDescent="0.2"/>
  </sheetData>
  <mergeCells count="4">
    <mergeCell ref="A5:F5"/>
    <mergeCell ref="A3:F3"/>
    <mergeCell ref="A6:F6"/>
    <mergeCell ref="A4:F4"/>
  </mergeCells>
  <phoneticPr fontId="0" type="noConversion"/>
  <printOptions horizontalCentered="1"/>
  <pageMargins left="0.5" right="0.5" top="0.75" bottom="0.75" header="0.5" footer="0.5"/>
  <pageSetup scale="8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C17"/>
  <sheetViews>
    <sheetView showGridLines="0" zoomScale="75" zoomScaleNormal="75" workbookViewId="0"/>
  </sheetViews>
  <sheetFormatPr defaultColWidth="9.6640625" defaultRowHeight="15" x14ac:dyDescent="0.2"/>
  <cols>
    <col min="1" max="1" width="2" style="35" bestFit="1" customWidth="1"/>
    <col min="2" max="2" width="69.21875" style="32" customWidth="1"/>
    <col min="3" max="3" width="13.6640625" style="32" customWidth="1"/>
    <col min="4" max="4" width="9.77734375" style="32" customWidth="1"/>
    <col min="5" max="16384" width="9.6640625" style="32"/>
  </cols>
  <sheetData>
    <row r="1" spans="1:3" ht="15.75" x14ac:dyDescent="0.25">
      <c r="C1" s="13" t="str">
        <f>IF(GeneralInfo!$B$14="","",GeneralInfo!$B$14)</f>
        <v/>
      </c>
    </row>
    <row r="2" spans="1:3" ht="15.75" x14ac:dyDescent="0.25">
      <c r="C2" s="58" t="s">
        <v>436</v>
      </c>
    </row>
    <row r="3" spans="1:3" ht="15.75" customHeight="1" x14ac:dyDescent="0.25">
      <c r="A3" s="404">
        <f>GeneralInfo!$B$5</f>
        <v>0</v>
      </c>
      <c r="B3" s="404"/>
      <c r="C3" s="404"/>
    </row>
    <row r="4" spans="1:3" ht="15.75" x14ac:dyDescent="0.25">
      <c r="A4" s="405" t="s">
        <v>433</v>
      </c>
      <c r="B4" s="405"/>
      <c r="C4" s="405"/>
    </row>
    <row r="5" spans="1:3" ht="15.75" x14ac:dyDescent="0.25">
      <c r="A5" s="403" t="s">
        <v>319</v>
      </c>
      <c r="B5" s="403"/>
      <c r="C5" s="403"/>
    </row>
    <row r="6" spans="1:3" ht="15.75" x14ac:dyDescent="0.25">
      <c r="A6" s="404" t="str">
        <f>"FOR THE PERIOD "&amp;TEXT(GeneralInfo!$B$15,"MM/DD/YYYY")&amp;" TO "&amp;TEXT(GeneralInfo!$B$16,"MM/DD/YYYY")</f>
        <v>FOR THE PERIOD 01/00/1900 TO 01/00/1900</v>
      </c>
      <c r="B6" s="404"/>
      <c r="C6" s="404"/>
    </row>
    <row r="8" spans="1:3" ht="15.75" x14ac:dyDescent="0.25">
      <c r="C8" s="63"/>
    </row>
    <row r="9" spans="1:3" ht="15.75" x14ac:dyDescent="0.25">
      <c r="C9" s="59" t="s">
        <v>216</v>
      </c>
    </row>
    <row r="10" spans="1:3" ht="16.5" thickBot="1" x14ac:dyDescent="0.3">
      <c r="C10" s="64" t="s">
        <v>219</v>
      </c>
    </row>
    <row r="11" spans="1:3" ht="28.5" customHeight="1" x14ac:dyDescent="0.2">
      <c r="A11" s="35" t="s">
        <v>642</v>
      </c>
      <c r="B11" s="32" t="s">
        <v>456</v>
      </c>
      <c r="C11" s="234">
        <f>'sch y'!K64</f>
        <v>0</v>
      </c>
    </row>
    <row r="12" spans="1:3" ht="28.5" customHeight="1" x14ac:dyDescent="0.2">
      <c r="A12" s="35" t="s">
        <v>643</v>
      </c>
      <c r="B12" s="32" t="s">
        <v>461</v>
      </c>
      <c r="C12" s="230">
        <f>'sch aa-PCS'!J24</f>
        <v>0</v>
      </c>
    </row>
    <row r="13" spans="1:3" ht="28.5" customHeight="1" x14ac:dyDescent="0.2">
      <c r="A13" s="35" t="s">
        <v>644</v>
      </c>
      <c r="B13" s="32" t="s">
        <v>437</v>
      </c>
      <c r="C13" s="235">
        <f>IFERROR(ROUND(C11/C12,2),0)</f>
        <v>0</v>
      </c>
    </row>
    <row r="14" spans="1:3" ht="28.5" customHeight="1" x14ac:dyDescent="0.2">
      <c r="A14" s="35" t="s">
        <v>607</v>
      </c>
      <c r="B14" s="32" t="s">
        <v>463</v>
      </c>
      <c r="C14" s="228">
        <f>'sch aa-PCS'!F24</f>
        <v>0</v>
      </c>
    </row>
    <row r="15" spans="1:3" ht="29.25" customHeight="1" x14ac:dyDescent="0.2">
      <c r="A15" s="35" t="s">
        <v>608</v>
      </c>
      <c r="B15" s="32" t="s">
        <v>434</v>
      </c>
      <c r="C15" s="233">
        <f>ROUND(C13*C14,2)</f>
        <v>0</v>
      </c>
    </row>
    <row r="16" spans="1:3" ht="29.25" customHeight="1" x14ac:dyDescent="0.2">
      <c r="A16" s="35" t="s">
        <v>609</v>
      </c>
      <c r="B16" s="32" t="s">
        <v>474</v>
      </c>
      <c r="C16" s="233">
        <f>'sch aa-PCS'!H24</f>
        <v>0</v>
      </c>
    </row>
    <row r="17" spans="1:3" ht="29.25" customHeight="1" x14ac:dyDescent="0.2">
      <c r="A17" s="35" t="s">
        <v>610</v>
      </c>
      <c r="B17" s="32" t="s">
        <v>435</v>
      </c>
      <c r="C17" s="232">
        <f>C15-C16</f>
        <v>0</v>
      </c>
    </row>
  </sheetData>
  <mergeCells count="4">
    <mergeCell ref="A4:C4"/>
    <mergeCell ref="A5:C5"/>
    <mergeCell ref="A3:C3"/>
    <mergeCell ref="A6:C6"/>
  </mergeCells>
  <phoneticPr fontId="14" type="noConversion"/>
  <printOptions horizontalCentered="1"/>
  <pageMargins left="0.5" right="0.5" top="1" bottom="0.75" header="0.5" footer="0.5"/>
  <pageSetup scale="9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Q66"/>
  <sheetViews>
    <sheetView showGridLines="0" zoomScale="75" zoomScaleNormal="75" workbookViewId="0">
      <selection activeCell="I10" sqref="I10"/>
    </sheetView>
  </sheetViews>
  <sheetFormatPr defaultColWidth="9.6640625" defaultRowHeight="15" x14ac:dyDescent="0.2"/>
  <cols>
    <col min="1" max="1" width="3.109375" style="289" bestFit="1" customWidth="1"/>
    <col min="2" max="2" width="3.77734375" customWidth="1"/>
    <col min="3" max="3" width="14.44140625" customWidth="1"/>
    <col min="4" max="4" width="3.5546875" customWidth="1"/>
    <col min="5" max="5" width="15.5546875" customWidth="1"/>
    <col min="6" max="6" width="3.109375" customWidth="1"/>
    <col min="7" max="7" width="13.6640625" customWidth="1"/>
    <col min="8" max="8" width="3.44140625" customWidth="1"/>
    <col min="9" max="9" width="15" customWidth="1"/>
    <col min="10" max="10" width="1.33203125" customWidth="1"/>
    <col min="11" max="11" width="14.88671875" customWidth="1"/>
    <col min="12" max="12" width="14.77734375" customWidth="1"/>
    <col min="13" max="16" width="9.6640625" customWidth="1"/>
    <col min="17" max="17" width="12.21875" customWidth="1"/>
    <col min="18" max="18" width="9.6640625" customWidth="1"/>
    <col min="19" max="19" width="12.21875" customWidth="1"/>
  </cols>
  <sheetData>
    <row r="1" spans="1:12" ht="15.75" x14ac:dyDescent="0.25">
      <c r="K1" s="13" t="str">
        <f>IF(GeneralInfo!$B$14="","",GeneralInfo!$B$14)</f>
        <v/>
      </c>
    </row>
    <row r="2" spans="1:12" ht="15.75" x14ac:dyDescent="0.25">
      <c r="K2" s="13" t="s">
        <v>406</v>
      </c>
    </row>
    <row r="3" spans="1:12" ht="15.75" customHeight="1" x14ac:dyDescent="0.25">
      <c r="A3" s="390">
        <f>GeneralInfo!$B$5</f>
        <v>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</row>
    <row r="4" spans="1:12" ht="15.75" x14ac:dyDescent="0.25">
      <c r="A4" s="390" t="s">
        <v>382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15"/>
    </row>
    <row r="5" spans="1:12" ht="15.75" x14ac:dyDescent="0.25">
      <c r="A5" s="390" t="s">
        <v>418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15"/>
    </row>
    <row r="6" spans="1:12" ht="15.75" x14ac:dyDescent="0.25">
      <c r="A6" s="390" t="s">
        <v>319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15"/>
    </row>
    <row r="7" spans="1:12" ht="15.75" x14ac:dyDescent="0.25">
      <c r="A7" s="390" t="str">
        <f>"FOR THE PERIOD "&amp;TEXT(GeneralInfo!$B$15,"MM/DD/YYYY")&amp;" TO "&amp;TEXT(GeneralInfo!$B$16,"MM/DD/YYYY")</f>
        <v>FOR THE PERIOD 01/00/1900 TO 01/00/1900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</row>
    <row r="9" spans="1:12" ht="16.5" thickBot="1" x14ac:dyDescent="0.3">
      <c r="I9" s="30">
        <v>1</v>
      </c>
      <c r="K9" s="30">
        <v>2</v>
      </c>
      <c r="L9" s="20"/>
    </row>
    <row r="10" spans="1:12" ht="18.75" customHeight="1" x14ac:dyDescent="0.2">
      <c r="A10" s="289" t="s">
        <v>642</v>
      </c>
      <c r="B10" t="s">
        <v>817</v>
      </c>
      <c r="K10" s="117">
        <f>'sch w'!I39</f>
        <v>0</v>
      </c>
    </row>
    <row r="11" spans="1:12" ht="18.75" customHeight="1" x14ac:dyDescent="0.2">
      <c r="A11" s="289" t="s">
        <v>643</v>
      </c>
      <c r="B11" t="s">
        <v>415</v>
      </c>
    </row>
    <row r="12" spans="1:12" ht="18.75" customHeight="1" x14ac:dyDescent="0.2">
      <c r="B12" s="3" t="s">
        <v>373</v>
      </c>
      <c r="C12" s="21" t="s">
        <v>663</v>
      </c>
      <c r="I12" s="117">
        <f>'sch r'!H24</f>
        <v>0</v>
      </c>
    </row>
    <row r="13" spans="1:12" ht="18.75" customHeight="1" x14ac:dyDescent="0.2">
      <c r="B13" s="3" t="s">
        <v>374</v>
      </c>
      <c r="C13" s="21" t="s">
        <v>664</v>
      </c>
      <c r="I13" s="117">
        <f>'sch r'!H43</f>
        <v>0</v>
      </c>
    </row>
    <row r="14" spans="1:12" ht="18.75" customHeight="1" x14ac:dyDescent="0.2">
      <c r="B14" s="3" t="s">
        <v>375</v>
      </c>
      <c r="C14" s="21" t="s">
        <v>798</v>
      </c>
      <c r="I14" s="117">
        <f>'sch r'!H63</f>
        <v>0</v>
      </c>
    </row>
    <row r="15" spans="1:12" ht="18.75" customHeight="1" x14ac:dyDescent="0.2">
      <c r="B15" s="3" t="s">
        <v>376</v>
      </c>
      <c r="C15" s="21" t="s">
        <v>799</v>
      </c>
      <c r="I15" s="117">
        <f>'sch r'!H64</f>
        <v>0</v>
      </c>
    </row>
    <row r="16" spans="1:12" ht="18.75" customHeight="1" x14ac:dyDescent="0.2">
      <c r="B16" s="3" t="s">
        <v>377</v>
      </c>
      <c r="C16" s="21" t="s">
        <v>800</v>
      </c>
      <c r="I16" s="117">
        <f>'sch r'!H67</f>
        <v>0</v>
      </c>
    </row>
    <row r="17" spans="1:11" ht="18.75" customHeight="1" x14ac:dyDescent="0.2">
      <c r="B17" s="3" t="s">
        <v>378</v>
      </c>
      <c r="C17" s="21" t="s">
        <v>801</v>
      </c>
      <c r="I17" s="117">
        <f>'sch r'!H124</f>
        <v>0</v>
      </c>
    </row>
    <row r="18" spans="1:11" ht="18.75" customHeight="1" x14ac:dyDescent="0.2">
      <c r="B18" s="3" t="s">
        <v>379</v>
      </c>
      <c r="C18" s="367" t="s">
        <v>195</v>
      </c>
      <c r="D18" s="367"/>
      <c r="E18" s="367"/>
      <c r="I18" s="116">
        <v>0</v>
      </c>
    </row>
    <row r="19" spans="1:11" ht="18.75" customHeight="1" x14ac:dyDescent="0.2">
      <c r="B19" s="3" t="s">
        <v>380</v>
      </c>
      <c r="C19" t="s">
        <v>517</v>
      </c>
      <c r="I19" s="117">
        <f>'sch w'!I43</f>
        <v>0</v>
      </c>
    </row>
    <row r="20" spans="1:11" ht="18.75" customHeight="1" x14ac:dyDescent="0.2">
      <c r="B20" s="3" t="s">
        <v>381</v>
      </c>
      <c r="C20" t="s">
        <v>516</v>
      </c>
      <c r="K20" s="117">
        <f>SUM(I12:I19)</f>
        <v>0</v>
      </c>
    </row>
    <row r="21" spans="1:11" ht="18.75" customHeight="1" x14ac:dyDescent="0.2">
      <c r="A21" s="289" t="s">
        <v>644</v>
      </c>
      <c r="B21" s="10" t="s">
        <v>416</v>
      </c>
      <c r="K21" s="2"/>
    </row>
    <row r="22" spans="1:11" ht="18.75" customHeight="1" x14ac:dyDescent="0.2">
      <c r="B22" s="3" t="s">
        <v>373</v>
      </c>
      <c r="C22" s="21" t="s">
        <v>893</v>
      </c>
      <c r="I22" s="117">
        <f>'sch r'!H92+'sch r'!H95+'sch r'!H97</f>
        <v>0</v>
      </c>
      <c r="K22" s="2"/>
    </row>
    <row r="23" spans="1:11" ht="18.75" customHeight="1" x14ac:dyDescent="0.2">
      <c r="B23" s="3" t="s">
        <v>374</v>
      </c>
      <c r="C23" s="21" t="s">
        <v>802</v>
      </c>
      <c r="I23" s="117">
        <f>'sch r'!H93</f>
        <v>0</v>
      </c>
      <c r="K23" s="2"/>
    </row>
    <row r="24" spans="1:11" ht="18.75" customHeight="1" x14ac:dyDescent="0.2">
      <c r="B24" s="3" t="s">
        <v>375</v>
      </c>
      <c r="C24" s="21" t="s">
        <v>803</v>
      </c>
      <c r="I24" s="117">
        <f>'sch r'!H112+'sch r'!H116+'sch r'!H117</f>
        <v>0</v>
      </c>
      <c r="K24" s="2"/>
    </row>
    <row r="25" spans="1:11" ht="18.75" customHeight="1" x14ac:dyDescent="0.2">
      <c r="B25" s="3" t="s">
        <v>376</v>
      </c>
      <c r="C25" s="21" t="s">
        <v>804</v>
      </c>
      <c r="I25" s="117">
        <f>'sch r'!H113</f>
        <v>0</v>
      </c>
      <c r="K25" s="2"/>
    </row>
    <row r="26" spans="1:11" ht="18.75" customHeight="1" x14ac:dyDescent="0.2">
      <c r="B26" s="3" t="s">
        <v>377</v>
      </c>
      <c r="C26" s="21" t="s">
        <v>805</v>
      </c>
      <c r="I26" s="117">
        <f>'sch r'!H122+'sch r'!H127</f>
        <v>0</v>
      </c>
      <c r="K26" s="2"/>
    </row>
    <row r="27" spans="1:11" ht="18.75" customHeight="1" x14ac:dyDescent="0.2">
      <c r="B27" s="3" t="s">
        <v>378</v>
      </c>
      <c r="C27" s="21" t="s">
        <v>806</v>
      </c>
      <c r="I27" s="117">
        <f>'sch r'!H123</f>
        <v>0</v>
      </c>
      <c r="K27" s="2"/>
    </row>
    <row r="28" spans="1:11" ht="18.75" customHeight="1" x14ac:dyDescent="0.2">
      <c r="B28" s="3" t="s">
        <v>379</v>
      </c>
      <c r="C28" t="s">
        <v>430</v>
      </c>
      <c r="I28" s="117">
        <f>'sch w'!I44</f>
        <v>0</v>
      </c>
      <c r="K28" s="2"/>
    </row>
    <row r="29" spans="1:11" ht="18.75" customHeight="1" x14ac:dyDescent="0.2">
      <c r="B29" s="3" t="s">
        <v>380</v>
      </c>
      <c r="C29" t="s">
        <v>417</v>
      </c>
      <c r="K29" s="117">
        <f>SUM(I22:I28)</f>
        <v>0</v>
      </c>
    </row>
    <row r="30" spans="1:11" ht="18.75" customHeight="1" x14ac:dyDescent="0.2">
      <c r="A30" s="289" t="s">
        <v>607</v>
      </c>
      <c r="B30" s="21" t="s">
        <v>428</v>
      </c>
      <c r="K30" s="117">
        <f>K10-K20-K29</f>
        <v>0</v>
      </c>
    </row>
    <row r="31" spans="1:11" ht="18.75" customHeight="1" x14ac:dyDescent="0.2">
      <c r="A31" s="289" t="s">
        <v>608</v>
      </c>
      <c r="B31" s="21" t="s">
        <v>449</v>
      </c>
    </row>
    <row r="32" spans="1:11" ht="18.75" customHeight="1" x14ac:dyDescent="0.2">
      <c r="B32" s="21"/>
      <c r="C32" s="65" t="s">
        <v>444</v>
      </c>
      <c r="E32" s="31" t="s">
        <v>442</v>
      </c>
      <c r="F32" s="4" t="s">
        <v>206</v>
      </c>
      <c r="G32" s="31" t="s">
        <v>204</v>
      </c>
      <c r="H32" s="4" t="s">
        <v>203</v>
      </c>
      <c r="I32" s="31" t="s">
        <v>358</v>
      </c>
    </row>
    <row r="33" spans="1:11" ht="18.75" customHeight="1" x14ac:dyDescent="0.2">
      <c r="B33" s="21"/>
      <c r="C33" s="88" t="s">
        <v>519</v>
      </c>
      <c r="E33" s="238">
        <v>0</v>
      </c>
      <c r="G33" s="240">
        <v>0</v>
      </c>
      <c r="I33" s="241">
        <f>ROUND(E33*G33,0)</f>
        <v>0</v>
      </c>
      <c r="J33" s="151"/>
      <c r="K33" s="151"/>
    </row>
    <row r="34" spans="1:11" ht="18.75" customHeight="1" x14ac:dyDescent="0.2">
      <c r="B34" s="21"/>
      <c r="C34" s="88" t="s">
        <v>519</v>
      </c>
      <c r="E34" s="238">
        <v>0</v>
      </c>
      <c r="G34" s="240">
        <v>0</v>
      </c>
      <c r="I34" s="241">
        <f t="shared" ref="I34:I35" si="0">ROUND(E34*G34,0)</f>
        <v>0</v>
      </c>
      <c r="J34" s="151"/>
      <c r="K34" s="151"/>
    </row>
    <row r="35" spans="1:11" ht="18.75" customHeight="1" x14ac:dyDescent="0.2">
      <c r="B35" s="21"/>
      <c r="C35" s="88" t="s">
        <v>519</v>
      </c>
      <c r="E35" s="239">
        <v>0</v>
      </c>
      <c r="G35" s="240">
        <v>0</v>
      </c>
      <c r="I35" s="241">
        <f t="shared" si="0"/>
        <v>0</v>
      </c>
      <c r="J35" s="151"/>
      <c r="K35" s="151"/>
    </row>
    <row r="36" spans="1:11" ht="18.75" customHeight="1" thickBot="1" x14ac:dyDescent="0.25">
      <c r="B36" s="21"/>
      <c r="C36" s="66"/>
      <c r="E36" s="191">
        <f>SUM(E33:E35)</f>
        <v>0</v>
      </c>
      <c r="I36" s="191">
        <f>SUM(I33:I35)</f>
        <v>0</v>
      </c>
      <c r="J36" s="151"/>
      <c r="K36" s="115">
        <f>I36</f>
        <v>0</v>
      </c>
    </row>
    <row r="37" spans="1:11" ht="18.75" customHeight="1" thickTop="1" x14ac:dyDescent="0.2">
      <c r="A37" s="289" t="s">
        <v>609</v>
      </c>
      <c r="B37" s="21" t="s">
        <v>450</v>
      </c>
    </row>
    <row r="38" spans="1:11" ht="18.75" customHeight="1" x14ac:dyDescent="0.2">
      <c r="B38" s="21" t="s">
        <v>373</v>
      </c>
      <c r="C38" s="26" t="s">
        <v>648</v>
      </c>
      <c r="I38" s="115">
        <f>K56</f>
        <v>0</v>
      </c>
    </row>
    <row r="39" spans="1:11" ht="18.75" customHeight="1" x14ac:dyDescent="0.2">
      <c r="B39" s="21" t="s">
        <v>374</v>
      </c>
      <c r="C39" s="65" t="s">
        <v>444</v>
      </c>
      <c r="E39" s="31" t="s">
        <v>442</v>
      </c>
      <c r="F39" s="4" t="s">
        <v>206</v>
      </c>
      <c r="G39" s="31" t="s">
        <v>204</v>
      </c>
      <c r="H39" s="4" t="s">
        <v>203</v>
      </c>
      <c r="I39" s="31" t="s">
        <v>358</v>
      </c>
    </row>
    <row r="40" spans="1:11" ht="18.75" customHeight="1" x14ac:dyDescent="0.2">
      <c r="B40" s="21"/>
      <c r="C40" s="257" t="str">
        <f>C33</f>
        <v>00/00/00</v>
      </c>
      <c r="E40" s="241">
        <f>E33</f>
        <v>0</v>
      </c>
      <c r="G40" s="240">
        <v>0</v>
      </c>
      <c r="I40" s="241">
        <f>ROUND(E40*G40,0)</f>
        <v>0</v>
      </c>
    </row>
    <row r="41" spans="1:11" ht="18.75" customHeight="1" x14ac:dyDescent="0.2">
      <c r="B41" s="21"/>
      <c r="C41" s="257" t="str">
        <f>C34</f>
        <v>00/00/00</v>
      </c>
      <c r="E41" s="241">
        <f>E34</f>
        <v>0</v>
      </c>
      <c r="G41" s="240">
        <v>0</v>
      </c>
      <c r="I41" s="241">
        <f t="shared" ref="I41:I42" si="1">ROUND(E41*G41,0)</f>
        <v>0</v>
      </c>
    </row>
    <row r="42" spans="1:11" ht="18.75" customHeight="1" x14ac:dyDescent="0.2">
      <c r="B42" s="21"/>
      <c r="C42" s="257" t="str">
        <f>C35</f>
        <v>00/00/00</v>
      </c>
      <c r="E42" s="241">
        <f>E35</f>
        <v>0</v>
      </c>
      <c r="G42" s="240">
        <v>0</v>
      </c>
      <c r="I42" s="241">
        <f t="shared" si="1"/>
        <v>0</v>
      </c>
    </row>
    <row r="43" spans="1:11" ht="18.75" customHeight="1" thickBot="1" x14ac:dyDescent="0.25">
      <c r="B43" s="21"/>
      <c r="C43" s="66"/>
      <c r="E43" s="191">
        <f>SUM(E40:E42)</f>
        <v>0</v>
      </c>
      <c r="I43" s="191">
        <f>SUM(I40:I42)</f>
        <v>0</v>
      </c>
    </row>
    <row r="44" spans="1:11" ht="18.75" customHeight="1" thickTop="1" x14ac:dyDescent="0.2">
      <c r="B44" s="21" t="s">
        <v>375</v>
      </c>
      <c r="C44" s="21" t="s">
        <v>649</v>
      </c>
      <c r="E44" s="242"/>
      <c r="F44" s="21"/>
      <c r="G44" s="21"/>
      <c r="H44" s="21"/>
      <c r="I44" s="242"/>
      <c r="K44" s="115">
        <f>IF(K64=K57,I38,I43)</f>
        <v>0</v>
      </c>
    </row>
    <row r="45" spans="1:11" ht="18.75" customHeight="1" x14ac:dyDescent="0.2">
      <c r="A45" s="289" t="s">
        <v>610</v>
      </c>
      <c r="B45" t="s">
        <v>451</v>
      </c>
      <c r="E45" s="2"/>
      <c r="I45" s="2"/>
      <c r="J45" s="2"/>
      <c r="K45" s="115">
        <f>K30-K36-K44</f>
        <v>0</v>
      </c>
    </row>
    <row r="46" spans="1:11" ht="18.75" customHeight="1" x14ac:dyDescent="0.2">
      <c r="A46" s="289" t="s">
        <v>611</v>
      </c>
      <c r="B46" s="21" t="s">
        <v>369</v>
      </c>
      <c r="I46" s="2"/>
      <c r="J46" s="2"/>
      <c r="K46" s="2"/>
    </row>
    <row r="47" spans="1:11" ht="18.75" customHeight="1" x14ac:dyDescent="0.2">
      <c r="B47" s="21"/>
      <c r="C47" s="65" t="s">
        <v>444</v>
      </c>
      <c r="E47" s="31" t="s">
        <v>443</v>
      </c>
      <c r="F47" s="4" t="s">
        <v>206</v>
      </c>
      <c r="G47" s="31" t="s">
        <v>204</v>
      </c>
      <c r="H47" s="4" t="s">
        <v>203</v>
      </c>
      <c r="I47" s="31" t="s">
        <v>359</v>
      </c>
      <c r="J47" s="2"/>
      <c r="K47" s="2"/>
    </row>
    <row r="48" spans="1:11" ht="18.75" customHeight="1" x14ac:dyDescent="0.2">
      <c r="B48" s="21"/>
      <c r="C48" s="258" t="str">
        <f>C33</f>
        <v>00/00/00</v>
      </c>
      <c r="E48" s="238">
        <v>0</v>
      </c>
      <c r="G48" s="240">
        <v>0</v>
      </c>
      <c r="I48" s="241">
        <f>ROUND(E48*G48,0)</f>
        <v>0</v>
      </c>
      <c r="J48" s="2"/>
      <c r="K48" s="2"/>
    </row>
    <row r="49" spans="1:17" ht="18.75" customHeight="1" x14ac:dyDescent="0.2">
      <c r="B49" s="21"/>
      <c r="C49" s="258" t="str">
        <f>C34</f>
        <v>00/00/00</v>
      </c>
      <c r="E49" s="238">
        <v>0</v>
      </c>
      <c r="G49" s="240">
        <v>0</v>
      </c>
      <c r="I49" s="241">
        <f t="shared" ref="I49:I50" si="2">ROUND(E49*G49,0)</f>
        <v>0</v>
      </c>
      <c r="J49" s="2"/>
      <c r="K49" s="2"/>
    </row>
    <row r="50" spans="1:17" ht="18.75" customHeight="1" x14ac:dyDescent="0.2">
      <c r="B50" s="21"/>
      <c r="C50" s="258" t="str">
        <f>C35</f>
        <v>00/00/00</v>
      </c>
      <c r="E50" s="238">
        <v>0</v>
      </c>
      <c r="G50" s="240">
        <v>0</v>
      </c>
      <c r="I50" s="241">
        <f t="shared" si="2"/>
        <v>0</v>
      </c>
      <c r="J50" s="2"/>
      <c r="K50" s="2"/>
    </row>
    <row r="51" spans="1:17" ht="30.75" customHeight="1" x14ac:dyDescent="0.2">
      <c r="B51" s="21"/>
      <c r="C51" s="406" t="s">
        <v>650</v>
      </c>
      <c r="D51" s="407"/>
      <c r="E51" s="407"/>
      <c r="F51" s="407"/>
      <c r="G51" s="407"/>
      <c r="I51" s="244">
        <f>IF(I43=K44,0,I43-K44)</f>
        <v>0</v>
      </c>
      <c r="J51" s="2"/>
      <c r="K51" s="2"/>
    </row>
    <row r="52" spans="1:17" ht="19.5" customHeight="1" thickBot="1" x14ac:dyDescent="0.25">
      <c r="B52" s="21"/>
      <c r="C52" s="66"/>
      <c r="E52" s="243">
        <f>SUM(E48:E50)</f>
        <v>0</v>
      </c>
      <c r="I52" s="191">
        <f>SUM(I48:I51)</f>
        <v>0</v>
      </c>
      <c r="J52" s="2"/>
      <c r="K52" s="117">
        <f>I52</f>
        <v>0</v>
      </c>
    </row>
    <row r="53" spans="1:17" ht="19.5" customHeight="1" thickTop="1" x14ac:dyDescent="0.2">
      <c r="B53" s="21" t="s">
        <v>651</v>
      </c>
      <c r="C53" s="66"/>
      <c r="E53" s="151"/>
      <c r="I53" s="151"/>
      <c r="J53" s="2"/>
      <c r="K53" s="114"/>
    </row>
    <row r="54" spans="1:17" ht="25.5" customHeight="1" x14ac:dyDescent="0.2">
      <c r="A54" s="289" t="s">
        <v>612</v>
      </c>
      <c r="B54" s="26" t="s">
        <v>452</v>
      </c>
      <c r="K54" s="115">
        <f>IF(K45&lt;K52,K45,K52)</f>
        <v>0</v>
      </c>
      <c r="L54" s="2"/>
      <c r="M54" s="3"/>
      <c r="N54" s="3"/>
      <c r="O54" s="3"/>
      <c r="P54" s="3"/>
      <c r="Q54" s="3"/>
    </row>
    <row r="55" spans="1:17" ht="18.75" customHeight="1" x14ac:dyDescent="0.2">
      <c r="A55" s="289" t="s">
        <v>613</v>
      </c>
      <c r="B55" t="s">
        <v>391</v>
      </c>
      <c r="K55" s="117">
        <f>K29</f>
        <v>0</v>
      </c>
      <c r="L55" s="2"/>
      <c r="M55" s="3"/>
      <c r="N55" s="3"/>
      <c r="O55" s="3"/>
      <c r="P55" s="3"/>
      <c r="Q55" s="3"/>
    </row>
    <row r="56" spans="1:17" ht="18.75" customHeight="1" x14ac:dyDescent="0.2">
      <c r="A56" s="79" t="s">
        <v>614</v>
      </c>
      <c r="B56" s="66" t="s">
        <v>457</v>
      </c>
      <c r="C56" s="66"/>
      <c r="K56" s="117">
        <f>ROUND(K55*0.35,0)</f>
        <v>0</v>
      </c>
      <c r="L56" s="2"/>
      <c r="M56" s="3"/>
      <c r="N56" s="3"/>
      <c r="O56" s="3"/>
      <c r="P56" s="3"/>
      <c r="Q56" s="3"/>
    </row>
    <row r="57" spans="1:17" ht="18.75" customHeight="1" x14ac:dyDescent="0.25">
      <c r="A57" s="289" t="s">
        <v>615</v>
      </c>
      <c r="B57" s="66" t="s">
        <v>453</v>
      </c>
      <c r="C57" s="15"/>
      <c r="K57" s="117">
        <f>K55+K56</f>
        <v>0</v>
      </c>
      <c r="L57" s="2"/>
      <c r="M57" s="3"/>
      <c r="N57" s="3"/>
      <c r="O57" s="3"/>
      <c r="P57" s="3"/>
      <c r="Q57" s="3"/>
    </row>
    <row r="58" spans="1:17" ht="18.75" customHeight="1" x14ac:dyDescent="0.2">
      <c r="A58" s="289" t="s">
        <v>717</v>
      </c>
      <c r="B58" s="21" t="s">
        <v>414</v>
      </c>
    </row>
    <row r="59" spans="1:17" ht="18.75" customHeight="1" x14ac:dyDescent="0.2">
      <c r="B59" s="21"/>
      <c r="C59" s="65" t="s">
        <v>444</v>
      </c>
      <c r="D59" s="4"/>
      <c r="E59" s="31" t="s">
        <v>442</v>
      </c>
      <c r="F59" s="4" t="s">
        <v>206</v>
      </c>
      <c r="G59" s="31" t="s">
        <v>204</v>
      </c>
      <c r="H59" s="4" t="s">
        <v>203</v>
      </c>
      <c r="I59" s="31" t="s">
        <v>359</v>
      </c>
      <c r="K59" s="2"/>
    </row>
    <row r="60" spans="1:17" ht="18.75" customHeight="1" x14ac:dyDescent="0.25">
      <c r="B60" s="21"/>
      <c r="C60" s="258" t="str">
        <f>C33</f>
        <v>00/00/00</v>
      </c>
      <c r="E60" s="241">
        <f>E33</f>
        <v>0</v>
      </c>
      <c r="G60" s="240">
        <v>0</v>
      </c>
      <c r="I60" s="241">
        <f>ROUND(E60*G60,0)</f>
        <v>0</v>
      </c>
      <c r="K60" s="14"/>
    </row>
    <row r="61" spans="1:17" ht="18.75" customHeight="1" x14ac:dyDescent="0.2">
      <c r="B61" s="21"/>
      <c r="C61" s="258" t="str">
        <f>C34</f>
        <v>00/00/00</v>
      </c>
      <c r="E61" s="241">
        <f>E34</f>
        <v>0</v>
      </c>
      <c r="G61" s="240">
        <v>0</v>
      </c>
      <c r="I61" s="241">
        <f t="shared" ref="I61:I62" si="3">ROUND(E61*G61,0)</f>
        <v>0</v>
      </c>
    </row>
    <row r="62" spans="1:17" ht="18.75" customHeight="1" x14ac:dyDescent="0.2">
      <c r="B62" s="21"/>
      <c r="C62" s="258" t="str">
        <f>C35</f>
        <v>00/00/00</v>
      </c>
      <c r="E62" s="241">
        <f>E35</f>
        <v>0</v>
      </c>
      <c r="G62" s="240">
        <v>0</v>
      </c>
      <c r="I62" s="241">
        <f t="shared" si="3"/>
        <v>0</v>
      </c>
    </row>
    <row r="63" spans="1:17" ht="18.75" customHeight="1" thickBot="1" x14ac:dyDescent="0.25">
      <c r="B63" s="21"/>
      <c r="C63" s="66"/>
      <c r="E63" s="191">
        <f>SUM(E60:E62)</f>
        <v>0</v>
      </c>
      <c r="I63" s="191">
        <f>SUM(I60:I62)</f>
        <v>0</v>
      </c>
      <c r="J63" s="2"/>
      <c r="K63" s="117">
        <f>I63</f>
        <v>0</v>
      </c>
    </row>
    <row r="64" spans="1:17" ht="24" customHeight="1" thickTop="1" x14ac:dyDescent="0.2">
      <c r="A64" s="289" t="s">
        <v>718</v>
      </c>
      <c r="B64" s="26" t="s">
        <v>454</v>
      </c>
      <c r="K64" s="115">
        <f>MIN(K57,K63)</f>
        <v>0</v>
      </c>
      <c r="L64" s="2"/>
    </row>
    <row r="66" spans="1:2" x14ac:dyDescent="0.2">
      <c r="A66" s="289" t="s">
        <v>320</v>
      </c>
      <c r="B66" t="s">
        <v>894</v>
      </c>
    </row>
  </sheetData>
  <mergeCells count="7">
    <mergeCell ref="A3:K3"/>
    <mergeCell ref="A7:K7"/>
    <mergeCell ref="C51:G51"/>
    <mergeCell ref="C18:E18"/>
    <mergeCell ref="A4:K4"/>
    <mergeCell ref="A6:K6"/>
    <mergeCell ref="A5:K5"/>
  </mergeCells>
  <phoneticPr fontId="0" type="noConversion"/>
  <printOptions horizontalCentered="1"/>
  <pageMargins left="0.25" right="0.25" top="0.5" bottom="0.5" header="0.5" footer="0.5"/>
  <pageSetup scale="5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autoPageBreaks="0" fitToPage="1"/>
  </sheetPr>
  <dimension ref="A1:Y53"/>
  <sheetViews>
    <sheetView showGridLines="0" showOutlineSymbols="0" topLeftCell="A7" zoomScale="75" zoomScaleNormal="75" workbookViewId="0">
      <selection activeCell="K30" sqref="K30"/>
    </sheetView>
  </sheetViews>
  <sheetFormatPr defaultColWidth="9.6640625" defaultRowHeight="15" x14ac:dyDescent="0.2"/>
  <cols>
    <col min="1" max="1" width="3.109375" style="3" bestFit="1" customWidth="1"/>
    <col min="2" max="2" width="5.77734375" customWidth="1"/>
    <col min="3" max="3" width="17.21875" customWidth="1"/>
    <col min="4" max="4" width="9.6640625" customWidth="1"/>
    <col min="5" max="5" width="8.88671875" customWidth="1"/>
    <col min="6" max="6" width="2.21875" customWidth="1"/>
    <col min="7" max="7" width="14.5546875" customWidth="1"/>
    <col min="8" max="8" width="2.21875" customWidth="1"/>
    <col min="9" max="9" width="14.88671875" customWidth="1"/>
    <col min="10" max="10" width="2.21875" customWidth="1"/>
    <col min="11" max="11" width="14.88671875" customWidth="1"/>
    <col min="12" max="16" width="9.6640625" customWidth="1"/>
    <col min="17" max="17" width="12.21875" customWidth="1"/>
    <col min="18" max="18" width="9.6640625" customWidth="1"/>
    <col min="19" max="19" width="12.21875" customWidth="1"/>
  </cols>
  <sheetData>
    <row r="1" spans="1:13" ht="15.75" x14ac:dyDescent="0.25">
      <c r="K1" s="13" t="str">
        <f>IF(GeneralInfo!$B$14="","",GeneralInfo!$B$14)</f>
        <v/>
      </c>
    </row>
    <row r="2" spans="1:13" ht="15.75" x14ac:dyDescent="0.25">
      <c r="K2" s="13" t="s">
        <v>0</v>
      </c>
    </row>
    <row r="3" spans="1:13" ht="15.75" customHeight="1" x14ac:dyDescent="0.25">
      <c r="A3" s="390">
        <f>GeneralInfo!$B$5</f>
        <v>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</row>
    <row r="4" spans="1:13" ht="15.75" x14ac:dyDescent="0.25">
      <c r="A4" s="390" t="str">
        <f>UPPER("Calculation of Administrative and management allowance")</f>
        <v>CALCULATION OF ADMINISTRATIVE AND MANAGEMENT ALLOWANCE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</row>
    <row r="5" spans="1:13" ht="15.75" x14ac:dyDescent="0.25">
      <c r="A5" s="390" t="s">
        <v>715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</row>
    <row r="6" spans="1:13" ht="15.75" x14ac:dyDescent="0.25">
      <c r="A6" s="390" t="str">
        <f>"FOR THE PERIOD "&amp;TEXT(GeneralInfo!$B$15,"MM/DD/YYYY")&amp;" TO "&amp;TEXT(GeneralInfo!$B$16,"MM/DD/YYYY")</f>
        <v>FOR THE PERIOD 01/00/1900 TO 01/00/1900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3" ht="15.75" x14ac:dyDescent="0.25">
      <c r="A7" s="13"/>
      <c r="C7" s="2"/>
      <c r="D7" s="2"/>
      <c r="E7" s="2"/>
      <c r="F7" s="2"/>
      <c r="K7" s="13"/>
    </row>
    <row r="8" spans="1:13" ht="15.75" customHeight="1" x14ac:dyDescent="0.2"/>
    <row r="9" spans="1:13" ht="15.75" x14ac:dyDescent="0.25">
      <c r="B9" s="84" t="s">
        <v>72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 x14ac:dyDescent="0.25">
      <c r="B10" s="8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">
      <c r="A11" s="3">
        <v>1</v>
      </c>
      <c r="B11" s="26" t="s">
        <v>174</v>
      </c>
      <c r="C11" s="10"/>
      <c r="D11" s="2"/>
      <c r="E11" s="2"/>
      <c r="F11" s="2"/>
      <c r="G11" s="193">
        <f>SUM(BedProration!E9:I9)</f>
        <v>0</v>
      </c>
      <c r="H11" s="2"/>
      <c r="I11" s="2"/>
      <c r="J11" s="2"/>
      <c r="K11" s="2"/>
      <c r="L11" s="2"/>
      <c r="M11" s="2"/>
    </row>
    <row r="12" spans="1:13" x14ac:dyDescent="0.2">
      <c r="B12" s="2"/>
      <c r="C12" s="2"/>
      <c r="D12" s="2"/>
      <c r="E12" s="2"/>
      <c r="F12" s="2"/>
      <c r="G12" s="10"/>
      <c r="H12" s="2"/>
      <c r="I12" s="2"/>
      <c r="J12" s="2"/>
      <c r="K12" s="2"/>
      <c r="L12" s="2"/>
      <c r="M12" s="2"/>
    </row>
    <row r="13" spans="1:13" x14ac:dyDescent="0.2">
      <c r="A13" s="3">
        <v>2</v>
      </c>
      <c r="B13" s="26" t="s">
        <v>175</v>
      </c>
      <c r="C13" s="10"/>
      <c r="D13" s="2"/>
      <c r="E13" s="2"/>
      <c r="F13" s="2"/>
      <c r="G13" s="119">
        <f>IF(G11&lt;31,10,IF(G11&lt;51,30,IF(G11&lt;101,50,100)))</f>
        <v>10</v>
      </c>
      <c r="H13" s="2"/>
      <c r="I13" s="124">
        <v>0</v>
      </c>
      <c r="J13" s="2"/>
      <c r="K13" s="2"/>
      <c r="L13" s="2"/>
      <c r="M13" s="2"/>
    </row>
    <row r="14" spans="1:13" x14ac:dyDescent="0.2">
      <c r="B14" s="10"/>
      <c r="C14" s="10"/>
      <c r="D14" s="2"/>
      <c r="E14" s="2"/>
      <c r="F14" s="2"/>
      <c r="G14" s="10"/>
      <c r="H14" s="2"/>
      <c r="I14" s="2"/>
      <c r="J14" s="2"/>
      <c r="K14" s="2"/>
      <c r="L14" s="2"/>
      <c r="M14" s="2"/>
    </row>
    <row r="15" spans="1:13" x14ac:dyDescent="0.2">
      <c r="A15" s="3">
        <v>3</v>
      </c>
      <c r="B15" s="26" t="s">
        <v>176</v>
      </c>
      <c r="C15" s="10"/>
      <c r="D15" s="2"/>
      <c r="E15" s="2"/>
      <c r="F15" s="2"/>
      <c r="G15" s="119">
        <f>IF(G11&gt;0,G11-G13,0)</f>
        <v>0</v>
      </c>
      <c r="H15" s="28" t="s">
        <v>206</v>
      </c>
      <c r="I15" s="124">
        <v>0</v>
      </c>
      <c r="J15" s="28" t="s">
        <v>203</v>
      </c>
      <c r="K15" s="125">
        <f>IF(G15&gt;0,ROUND(G15*I15,0),0)</f>
        <v>0</v>
      </c>
      <c r="L15" s="2"/>
      <c r="M15" s="2"/>
    </row>
    <row r="16" spans="1:13" x14ac:dyDescent="0.2">
      <c r="B16" s="10"/>
      <c r="C16" s="10"/>
      <c r="D16" s="2"/>
      <c r="E16" s="2"/>
      <c r="F16" s="2"/>
      <c r="G16" s="28" t="s">
        <v>205</v>
      </c>
      <c r="H16" s="2"/>
      <c r="I16" s="28" t="s">
        <v>640</v>
      </c>
      <c r="J16" s="2"/>
      <c r="K16" s="2"/>
      <c r="L16" s="2"/>
      <c r="M16" s="2"/>
    </row>
    <row r="17" spans="1:25" x14ac:dyDescent="0.2">
      <c r="B17" s="10"/>
      <c r="C17" s="10"/>
      <c r="D17" s="2"/>
      <c r="E17" s="2"/>
      <c r="F17" s="2"/>
      <c r="G17" s="28"/>
      <c r="H17" s="2"/>
      <c r="I17" s="28"/>
      <c r="J17" s="2"/>
      <c r="K17" s="2"/>
      <c r="L17" s="2"/>
      <c r="M17" s="2"/>
    </row>
    <row r="18" spans="1:25" x14ac:dyDescent="0.2">
      <c r="A18" s="3">
        <v>4</v>
      </c>
      <c r="B18" s="26" t="s">
        <v>710</v>
      </c>
      <c r="C18" s="10"/>
      <c r="D18" s="2"/>
      <c r="E18" s="2"/>
      <c r="F18" s="2"/>
      <c r="G18" s="28"/>
      <c r="H18" s="2"/>
      <c r="I18" s="28"/>
      <c r="J18" s="2"/>
      <c r="K18" s="125">
        <f>I13+K15</f>
        <v>0</v>
      </c>
      <c r="L18" s="2"/>
      <c r="M18" s="2"/>
    </row>
    <row r="19" spans="1:25" ht="30" customHeight="1" x14ac:dyDescent="0.2">
      <c r="E19" s="5"/>
      <c r="F19" s="5"/>
      <c r="G19" s="5"/>
      <c r="H19" s="5"/>
      <c r="I19" s="5"/>
      <c r="J19" s="5"/>
      <c r="K19" s="5"/>
      <c r="S19" s="8"/>
      <c r="T19" s="5"/>
      <c r="U19" s="5"/>
      <c r="V19" s="5"/>
      <c r="W19" s="5"/>
      <c r="X19" s="5"/>
      <c r="Y19" s="5"/>
    </row>
    <row r="20" spans="1:25" ht="30" customHeight="1" x14ac:dyDescent="0.2">
      <c r="A20" s="12">
        <v>5</v>
      </c>
      <c r="B20" t="s">
        <v>1</v>
      </c>
      <c r="E20" s="5"/>
      <c r="F20" s="5"/>
      <c r="G20" s="5"/>
      <c r="H20" s="5"/>
      <c r="I20" s="5"/>
      <c r="J20" s="5"/>
      <c r="K20" s="130">
        <f>IFERROR(ROUND(BedProration!F9/SUM(BedProration!E9:I9),6),0)</f>
        <v>0</v>
      </c>
      <c r="S20" s="8"/>
      <c r="T20" s="3"/>
      <c r="U20" s="5"/>
      <c r="V20" s="5"/>
      <c r="W20" s="5"/>
      <c r="X20" s="5"/>
      <c r="Y20" s="5"/>
    </row>
    <row r="21" spans="1:25" ht="30" customHeight="1" x14ac:dyDescent="0.2">
      <c r="A21" s="12">
        <v>6</v>
      </c>
      <c r="B21" s="21" t="s">
        <v>711</v>
      </c>
      <c r="E21" s="5"/>
      <c r="F21" s="5"/>
      <c r="G21" s="5"/>
      <c r="H21" s="5"/>
      <c r="I21" s="5"/>
      <c r="J21" s="5"/>
      <c r="K21" s="97">
        <f>ROUND(K18*K20,0)</f>
        <v>0</v>
      </c>
      <c r="S21" s="8"/>
      <c r="T21" s="3"/>
      <c r="U21" s="5"/>
      <c r="V21" s="5"/>
      <c r="W21" s="5"/>
      <c r="X21" s="5"/>
      <c r="Y21" s="5"/>
    </row>
    <row r="22" spans="1:25" ht="30" customHeight="1" x14ac:dyDescent="0.2">
      <c r="A22" s="12">
        <v>7</v>
      </c>
      <c r="B22" t="s">
        <v>73</v>
      </c>
      <c r="G22" s="195">
        <f>BedProration!F9</f>
        <v>0</v>
      </c>
      <c r="H22" s="8" t="s">
        <v>206</v>
      </c>
      <c r="I22" s="196">
        <v>200</v>
      </c>
      <c r="J22" s="8" t="s">
        <v>203</v>
      </c>
      <c r="K22" s="97">
        <f>ROUND(G22*I22,0)</f>
        <v>0</v>
      </c>
    </row>
    <row r="23" spans="1:25" ht="16.5" customHeight="1" x14ac:dyDescent="0.2">
      <c r="F23" s="5"/>
      <c r="G23" s="8" t="s">
        <v>205</v>
      </c>
      <c r="H23" s="5"/>
      <c r="I23" s="28" t="s">
        <v>362</v>
      </c>
      <c r="J23" s="5"/>
      <c r="K23" s="5"/>
      <c r="S23" s="8"/>
      <c r="T23" s="3"/>
      <c r="U23" s="5"/>
      <c r="V23" s="5"/>
      <c r="W23" s="5"/>
      <c r="X23" s="5"/>
      <c r="Y23" s="5"/>
    </row>
    <row r="24" spans="1:25" ht="30" customHeight="1" thickBot="1" x14ac:dyDescent="0.25">
      <c r="A24" s="12">
        <v>8</v>
      </c>
      <c r="B24" s="21" t="s">
        <v>712</v>
      </c>
      <c r="E24" s="5"/>
      <c r="F24" s="5"/>
      <c r="G24" s="5"/>
      <c r="H24" s="5"/>
      <c r="I24" s="5"/>
      <c r="J24" s="5"/>
      <c r="K24" s="288">
        <f>K21-K22</f>
        <v>0</v>
      </c>
      <c r="S24" s="8"/>
      <c r="U24" s="7"/>
      <c r="V24" s="5"/>
      <c r="W24" s="5"/>
      <c r="X24" s="5"/>
      <c r="Y24" s="5"/>
    </row>
    <row r="25" spans="1:25" x14ac:dyDescent="0.2">
      <c r="E25" s="5"/>
      <c r="F25" s="5"/>
      <c r="G25" s="5"/>
      <c r="H25" s="5"/>
      <c r="I25" s="5"/>
      <c r="J25" s="5"/>
      <c r="K25" s="5"/>
      <c r="S25" s="8"/>
      <c r="T25" s="3"/>
      <c r="U25" s="5"/>
      <c r="V25" s="5"/>
      <c r="W25" s="5"/>
      <c r="X25" s="5"/>
      <c r="Y25" s="5"/>
    </row>
    <row r="26" spans="1:25" ht="30" customHeight="1" x14ac:dyDescent="0.2">
      <c r="A26" s="12">
        <v>9</v>
      </c>
      <c r="B26" t="s">
        <v>713</v>
      </c>
      <c r="E26" s="5"/>
      <c r="F26" s="5"/>
      <c r="G26" s="5"/>
      <c r="H26" s="5"/>
      <c r="I26" s="5"/>
      <c r="J26" s="5"/>
      <c r="K26" s="130">
        <f>IFERROR(ROUND(BedProration!H9/SUM(BedProration!E9:I9),6),0)</f>
        <v>0</v>
      </c>
      <c r="S26" s="8"/>
      <c r="T26" s="3"/>
      <c r="U26" s="5"/>
      <c r="V26" s="5"/>
      <c r="W26" s="5"/>
      <c r="X26" s="5"/>
      <c r="Y26" s="5"/>
    </row>
    <row r="27" spans="1:25" ht="30" customHeight="1" x14ac:dyDescent="0.2">
      <c r="A27" s="12">
        <v>10</v>
      </c>
      <c r="B27" s="21" t="s">
        <v>720</v>
      </c>
      <c r="E27" s="5"/>
      <c r="F27" s="5"/>
      <c r="G27" s="5"/>
      <c r="H27" s="5"/>
      <c r="I27" s="5"/>
      <c r="J27" s="5"/>
      <c r="K27" s="97">
        <f>ROUND(K18*K26,0)</f>
        <v>0</v>
      </c>
      <c r="S27" s="8"/>
      <c r="T27" s="3"/>
      <c r="U27" s="5"/>
      <c r="V27" s="5"/>
      <c r="W27" s="5"/>
      <c r="X27" s="5"/>
      <c r="Y27" s="5"/>
    </row>
    <row r="28" spans="1:25" ht="30" customHeight="1" x14ac:dyDescent="0.2">
      <c r="A28" s="12">
        <v>11</v>
      </c>
      <c r="B28" t="s">
        <v>73</v>
      </c>
      <c r="G28" s="195">
        <f>BedProration!H9</f>
        <v>0</v>
      </c>
      <c r="H28" s="8" t="s">
        <v>206</v>
      </c>
      <c r="I28" s="196">
        <v>200</v>
      </c>
      <c r="J28" s="8" t="s">
        <v>203</v>
      </c>
      <c r="K28" s="97">
        <f>ROUND(G28*I28,0)</f>
        <v>0</v>
      </c>
    </row>
    <row r="29" spans="1:25" ht="16.5" customHeight="1" x14ac:dyDescent="0.2">
      <c r="F29" s="5"/>
      <c r="G29" s="8" t="s">
        <v>205</v>
      </c>
      <c r="H29" s="5"/>
      <c r="I29" s="28" t="s">
        <v>362</v>
      </c>
      <c r="J29" s="5"/>
      <c r="K29" s="5"/>
      <c r="S29" s="8"/>
      <c r="T29" s="3"/>
      <c r="U29" s="5"/>
      <c r="V29" s="5"/>
      <c r="W29" s="5"/>
      <c r="X29" s="5"/>
      <c r="Y29" s="5"/>
    </row>
    <row r="30" spans="1:25" ht="30" customHeight="1" thickBot="1" x14ac:dyDescent="0.25">
      <c r="A30" s="12">
        <v>12</v>
      </c>
      <c r="B30" s="21" t="s">
        <v>714</v>
      </c>
      <c r="E30" s="5"/>
      <c r="F30" s="5"/>
      <c r="G30" s="5"/>
      <c r="H30" s="5"/>
      <c r="I30" s="5"/>
      <c r="J30" s="5"/>
      <c r="K30" s="288">
        <f>K27-K28</f>
        <v>0</v>
      </c>
      <c r="S30" s="8"/>
      <c r="U30" s="7"/>
      <c r="V30" s="5"/>
      <c r="W30" s="5"/>
      <c r="X30" s="5"/>
      <c r="Y30" s="5"/>
    </row>
    <row r="31" spans="1:25" x14ac:dyDescent="0.2">
      <c r="S31" s="8"/>
      <c r="U31" s="5"/>
      <c r="V31" s="5"/>
    </row>
    <row r="32" spans="1:25" x14ac:dyDescent="0.2">
      <c r="E32" s="5"/>
      <c r="F32" s="5"/>
      <c r="G32" s="5"/>
      <c r="H32" s="5"/>
      <c r="I32" s="5"/>
      <c r="J32" s="5"/>
      <c r="K32" s="5"/>
      <c r="S32" s="8"/>
      <c r="T32" s="3"/>
      <c r="U32" s="5"/>
      <c r="V32" s="5"/>
      <c r="W32" s="5"/>
      <c r="X32" s="5"/>
      <c r="Y32" s="5"/>
    </row>
    <row r="33" spans="5:25" x14ac:dyDescent="0.2">
      <c r="E33" s="5"/>
      <c r="H33" s="5"/>
      <c r="I33" s="5"/>
      <c r="J33" s="5"/>
      <c r="K33" s="5"/>
      <c r="S33" s="8"/>
      <c r="U33" s="5"/>
    </row>
    <row r="34" spans="5:25" x14ac:dyDescent="0.2">
      <c r="E34" s="5"/>
      <c r="F34" s="5"/>
      <c r="G34" s="5"/>
      <c r="H34" s="5"/>
      <c r="I34" s="5"/>
      <c r="J34" s="5"/>
      <c r="K34" s="5"/>
      <c r="S34" s="8"/>
      <c r="T34" s="3"/>
      <c r="U34" s="5"/>
    </row>
    <row r="35" spans="5:25" x14ac:dyDescent="0.2">
      <c r="E35" s="5"/>
      <c r="F35" s="5"/>
      <c r="G35" s="5"/>
      <c r="H35" s="5"/>
      <c r="I35" s="5"/>
      <c r="J35" s="5"/>
      <c r="K35" s="5"/>
      <c r="S35" s="8"/>
      <c r="T35" s="3"/>
      <c r="U35" s="5"/>
      <c r="V35" s="5"/>
      <c r="W35" s="5"/>
      <c r="X35" s="5"/>
      <c r="Y35" s="5"/>
    </row>
    <row r="36" spans="5:25" x14ac:dyDescent="0.2">
      <c r="E36" s="5"/>
      <c r="F36" s="5"/>
      <c r="G36" s="5"/>
      <c r="H36" s="5"/>
      <c r="I36" s="5"/>
      <c r="J36" s="5"/>
      <c r="K36" s="5"/>
      <c r="S36" s="8"/>
      <c r="T36" s="3"/>
      <c r="U36" s="5"/>
      <c r="V36" s="5"/>
      <c r="W36" s="5"/>
      <c r="X36" s="5"/>
      <c r="Y36" s="5"/>
    </row>
    <row r="37" spans="5:25" x14ac:dyDescent="0.2">
      <c r="E37" s="5"/>
      <c r="F37" s="5"/>
      <c r="G37" s="5"/>
      <c r="H37" s="5"/>
      <c r="I37" s="5"/>
      <c r="J37" s="5"/>
      <c r="K37" s="5"/>
      <c r="S37" s="8"/>
      <c r="T37" s="3"/>
      <c r="U37" s="5"/>
      <c r="V37" s="5"/>
      <c r="W37" s="5"/>
      <c r="X37" s="5"/>
      <c r="Y37" s="5"/>
    </row>
    <row r="38" spans="5:25" x14ac:dyDescent="0.2">
      <c r="E38" s="5"/>
      <c r="F38" s="5"/>
      <c r="G38" s="5"/>
      <c r="H38" s="5"/>
      <c r="I38" s="5"/>
      <c r="J38" s="5"/>
      <c r="K38" s="5"/>
      <c r="S38" s="8"/>
      <c r="U38" s="7"/>
      <c r="V38" s="5"/>
      <c r="W38" s="5"/>
      <c r="X38" s="5"/>
      <c r="Y38" s="5"/>
    </row>
    <row r="39" spans="5:25" x14ac:dyDescent="0.2">
      <c r="E39" s="5"/>
      <c r="H39" s="5"/>
      <c r="I39" s="5"/>
      <c r="J39" s="5"/>
      <c r="S39" s="8"/>
      <c r="T39" s="3"/>
      <c r="U39" s="5"/>
      <c r="V39" s="5"/>
      <c r="W39" s="5"/>
      <c r="X39" s="5"/>
      <c r="Y39" s="5"/>
    </row>
    <row r="40" spans="5:25" x14ac:dyDescent="0.2">
      <c r="E40" s="5"/>
      <c r="F40" s="5"/>
      <c r="G40" s="5"/>
      <c r="H40" s="5"/>
      <c r="I40" s="5"/>
      <c r="J40" s="5"/>
      <c r="K40" s="5"/>
      <c r="S40" s="8"/>
      <c r="U40" s="7"/>
      <c r="V40" s="5"/>
      <c r="W40" s="5"/>
      <c r="X40" s="5"/>
      <c r="Y40" s="5"/>
    </row>
    <row r="41" spans="5:25" x14ac:dyDescent="0.2">
      <c r="E41" s="5"/>
      <c r="F41" s="5"/>
      <c r="G41" s="5"/>
      <c r="H41" s="5"/>
      <c r="I41" s="5"/>
      <c r="J41" s="5"/>
      <c r="K41" s="5"/>
      <c r="S41" s="8"/>
      <c r="U41" s="5"/>
      <c r="V41" s="5"/>
      <c r="W41" s="5"/>
      <c r="X41" s="5"/>
      <c r="Y41" s="5"/>
    </row>
    <row r="42" spans="5:25" x14ac:dyDescent="0.2">
      <c r="E42" s="5"/>
      <c r="F42" s="5"/>
      <c r="G42" s="5"/>
      <c r="H42" s="5"/>
      <c r="I42" s="5"/>
      <c r="J42" s="5"/>
      <c r="K42" s="5"/>
      <c r="S42" s="8"/>
      <c r="T42" s="3"/>
      <c r="U42" s="5"/>
      <c r="V42" s="5"/>
      <c r="W42" s="5"/>
      <c r="X42" s="5"/>
      <c r="Y42" s="5"/>
    </row>
    <row r="43" spans="5:25" x14ac:dyDescent="0.2">
      <c r="E43" s="5"/>
      <c r="F43" s="5"/>
      <c r="G43" s="5"/>
      <c r="H43" s="5"/>
      <c r="I43" s="5"/>
      <c r="J43" s="5"/>
      <c r="K43" s="5"/>
      <c r="S43" s="8"/>
      <c r="T43" s="3"/>
      <c r="U43" s="5"/>
      <c r="V43" s="5"/>
      <c r="W43" s="5"/>
      <c r="X43" s="5"/>
      <c r="Y43" s="5"/>
    </row>
    <row r="44" spans="5:25" x14ac:dyDescent="0.2">
      <c r="E44" s="5"/>
      <c r="F44" s="5"/>
      <c r="G44" s="5"/>
      <c r="H44" s="5"/>
      <c r="I44" s="5"/>
      <c r="J44" s="5"/>
      <c r="K44" s="5"/>
      <c r="S44" s="8"/>
      <c r="T44" s="3"/>
      <c r="U44" s="5"/>
      <c r="V44" s="5"/>
      <c r="W44" s="5"/>
      <c r="X44" s="5"/>
      <c r="Y44" s="5"/>
    </row>
    <row r="45" spans="5:25" x14ac:dyDescent="0.2">
      <c r="E45" s="5"/>
      <c r="F45" s="5"/>
      <c r="G45" s="5"/>
      <c r="H45" s="5"/>
      <c r="I45" s="5"/>
      <c r="J45" s="5"/>
      <c r="K45" s="5"/>
      <c r="S45" s="8"/>
      <c r="U45" s="7"/>
      <c r="V45" s="5"/>
      <c r="W45" s="5"/>
      <c r="X45" s="5"/>
      <c r="Y45" s="5"/>
    </row>
    <row r="46" spans="5:25" x14ac:dyDescent="0.2">
      <c r="E46" s="5"/>
      <c r="F46" s="5"/>
      <c r="G46" s="5"/>
      <c r="H46" s="5"/>
      <c r="I46" s="5"/>
      <c r="J46" s="5"/>
      <c r="K46" s="5"/>
      <c r="S46" s="8"/>
      <c r="T46" s="3"/>
      <c r="U46" s="5"/>
      <c r="V46" s="5"/>
      <c r="W46" s="5"/>
      <c r="X46" s="5"/>
      <c r="Y46" s="5"/>
    </row>
    <row r="47" spans="5:25" x14ac:dyDescent="0.2">
      <c r="E47" s="5"/>
      <c r="F47" s="5"/>
      <c r="G47" s="5"/>
      <c r="H47" s="5"/>
      <c r="I47" s="5"/>
      <c r="J47" s="5"/>
      <c r="K47" s="5"/>
      <c r="S47" s="8"/>
      <c r="U47" s="7"/>
      <c r="V47" s="5"/>
      <c r="W47" s="5"/>
      <c r="X47" s="5"/>
      <c r="Y47" s="5"/>
    </row>
    <row r="48" spans="5:25" x14ac:dyDescent="0.2">
      <c r="E48" s="5"/>
      <c r="F48" s="5"/>
      <c r="G48" s="5"/>
      <c r="H48" s="5"/>
      <c r="I48" s="5"/>
      <c r="J48" s="5"/>
      <c r="K48" s="5"/>
      <c r="S48" s="8"/>
      <c r="T48" s="3"/>
      <c r="U48" s="5"/>
      <c r="V48" s="5"/>
      <c r="W48" s="5"/>
      <c r="X48" s="5"/>
      <c r="Y48" s="5"/>
    </row>
    <row r="49" spans="5:25" x14ac:dyDescent="0.2">
      <c r="E49" s="5"/>
      <c r="F49" s="5"/>
      <c r="G49" s="5"/>
      <c r="H49" s="5"/>
      <c r="I49" s="5"/>
      <c r="J49" s="5"/>
      <c r="K49" s="5"/>
      <c r="S49" s="8"/>
      <c r="U49" s="7"/>
      <c r="V49" s="5"/>
      <c r="W49" s="5"/>
      <c r="X49" s="5"/>
      <c r="Y49" s="5"/>
    </row>
    <row r="50" spans="5:25" x14ac:dyDescent="0.2">
      <c r="E50" s="5"/>
      <c r="F50" s="5"/>
      <c r="G50" s="5"/>
      <c r="H50" s="5"/>
      <c r="I50" s="5"/>
      <c r="J50" s="5"/>
      <c r="K50" s="5"/>
      <c r="S50" s="8"/>
      <c r="T50" s="3"/>
      <c r="U50" s="5"/>
      <c r="V50" s="5"/>
      <c r="W50" s="5"/>
      <c r="X50" s="5"/>
      <c r="Y50" s="5"/>
    </row>
    <row r="51" spans="5:25" x14ac:dyDescent="0.2">
      <c r="E51" s="5"/>
      <c r="F51" s="5"/>
      <c r="G51" s="5"/>
      <c r="H51" s="5"/>
      <c r="I51" s="5"/>
      <c r="J51" s="5"/>
      <c r="K51" s="5"/>
      <c r="S51" s="8"/>
      <c r="U51" s="7"/>
      <c r="V51" s="5"/>
      <c r="W51" s="5"/>
      <c r="X51" s="5"/>
      <c r="Y51" s="5"/>
    </row>
    <row r="52" spans="5:25" x14ac:dyDescent="0.2">
      <c r="E52" s="5"/>
      <c r="F52" s="5"/>
      <c r="G52" s="5"/>
      <c r="H52" s="5"/>
      <c r="I52" s="5"/>
      <c r="J52" s="5"/>
      <c r="K52" s="5"/>
      <c r="S52" s="8"/>
      <c r="T52" s="3"/>
      <c r="U52" s="5"/>
      <c r="V52" s="5"/>
      <c r="W52" s="5"/>
      <c r="X52" s="5"/>
      <c r="Y52" s="5"/>
    </row>
    <row r="53" spans="5:25" x14ac:dyDescent="0.2">
      <c r="E53" s="5"/>
      <c r="F53" s="5"/>
      <c r="G53" s="5"/>
      <c r="H53" s="5"/>
      <c r="I53" s="5"/>
      <c r="J53" s="5"/>
      <c r="K53" s="5"/>
      <c r="S53" s="8"/>
      <c r="U53" s="7"/>
      <c r="V53" s="5"/>
      <c r="W53" s="5"/>
      <c r="X53" s="5"/>
      <c r="Y53" s="5"/>
    </row>
  </sheetData>
  <mergeCells count="4">
    <mergeCell ref="A4:K4"/>
    <mergeCell ref="A5:K5"/>
    <mergeCell ref="A3:K3"/>
    <mergeCell ref="A6:K6"/>
  </mergeCells>
  <phoneticPr fontId="0" type="noConversion"/>
  <printOptions horizontalCentered="1"/>
  <pageMargins left="0.5" right="0.5" top="1" bottom="1" header="0.5" footer="0.5"/>
  <pageSetup scale="83" orientation="portrait" r:id="rId1"/>
  <headerFooter alignWithMargins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I9"/>
  <sheetViews>
    <sheetView workbookViewId="0">
      <selection activeCell="B4" sqref="B4"/>
    </sheetView>
  </sheetViews>
  <sheetFormatPr defaultRowHeight="15" x14ac:dyDescent="0.2"/>
  <cols>
    <col min="2" max="2" width="13.5546875" bestFit="1" customWidth="1"/>
    <col min="8" max="8" width="9" bestFit="1" customWidth="1"/>
  </cols>
  <sheetData>
    <row r="3" spans="2:9" x14ac:dyDescent="0.2">
      <c r="B3" s="21" t="s">
        <v>568</v>
      </c>
      <c r="C3" s="21" t="s">
        <v>569</v>
      </c>
      <c r="D3" s="21" t="s">
        <v>202</v>
      </c>
      <c r="E3" s="21" t="s">
        <v>194</v>
      </c>
      <c r="F3" s="21" t="s">
        <v>665</v>
      </c>
      <c r="G3" s="21" t="s">
        <v>666</v>
      </c>
      <c r="H3" s="21" t="s">
        <v>684</v>
      </c>
      <c r="I3" s="21" t="s">
        <v>195</v>
      </c>
    </row>
    <row r="4" spans="2:9" x14ac:dyDescent="0.2">
      <c r="B4">
        <f>IFERROR(GeneralInfo!B29-GeneralInfo!A29+1,0)</f>
        <v>0</v>
      </c>
      <c r="C4">
        <f>IFERROR(B4/$B$9,0)</f>
        <v>0</v>
      </c>
      <c r="D4" s="151">
        <f>GeneralInfo!H29</f>
        <v>0</v>
      </c>
      <c r="E4" s="151">
        <f>GeneralInfo!C29</f>
        <v>0</v>
      </c>
      <c r="F4" s="151">
        <f>GeneralInfo!D29</f>
        <v>0</v>
      </c>
      <c r="G4" s="151">
        <f>GeneralInfo!E29</f>
        <v>0</v>
      </c>
      <c r="H4" s="151">
        <f>GeneralInfo!F29</f>
        <v>0</v>
      </c>
      <c r="I4" s="151">
        <f>GeneralInfo!G29</f>
        <v>0</v>
      </c>
    </row>
    <row r="5" spans="2:9" x14ac:dyDescent="0.2">
      <c r="B5">
        <f>IFERROR(GeneralInfo!B30-GeneralInfo!A30+1,0)</f>
        <v>0</v>
      </c>
      <c r="C5">
        <f t="shared" ref="C5:C8" si="0">IFERROR(B5/$B$9,0)</f>
        <v>0</v>
      </c>
      <c r="D5" s="151">
        <f>GeneralInfo!H30</f>
        <v>0</v>
      </c>
      <c r="E5" s="151">
        <f>GeneralInfo!C30</f>
        <v>0</v>
      </c>
      <c r="F5" s="151">
        <f>GeneralInfo!D30</f>
        <v>0</v>
      </c>
      <c r="G5" s="151">
        <f>GeneralInfo!E30</f>
        <v>0</v>
      </c>
      <c r="H5" s="151">
        <f>GeneralInfo!F30</f>
        <v>0</v>
      </c>
      <c r="I5" s="151">
        <f>GeneralInfo!G30</f>
        <v>0</v>
      </c>
    </row>
    <row r="6" spans="2:9" x14ac:dyDescent="0.2">
      <c r="B6">
        <f>IFERROR(GeneralInfo!B31-GeneralInfo!A31+1,0)</f>
        <v>0</v>
      </c>
      <c r="C6">
        <f t="shared" si="0"/>
        <v>0</v>
      </c>
      <c r="D6" s="151">
        <f>GeneralInfo!H31</f>
        <v>0</v>
      </c>
      <c r="E6" s="151">
        <f>GeneralInfo!C31</f>
        <v>0</v>
      </c>
      <c r="F6" s="151">
        <f>GeneralInfo!D31</f>
        <v>0</v>
      </c>
      <c r="G6" s="151">
        <f>GeneralInfo!E31</f>
        <v>0</v>
      </c>
      <c r="H6" s="151">
        <f>GeneralInfo!F31</f>
        <v>0</v>
      </c>
      <c r="I6" s="151">
        <f>GeneralInfo!G31</f>
        <v>0</v>
      </c>
    </row>
    <row r="7" spans="2:9" x14ac:dyDescent="0.2">
      <c r="B7">
        <f>IFERROR(GeneralInfo!B32-GeneralInfo!A32+1,0)</f>
        <v>0</v>
      </c>
      <c r="C7">
        <f t="shared" si="0"/>
        <v>0</v>
      </c>
      <c r="D7" s="151">
        <f>GeneralInfo!H32</f>
        <v>0</v>
      </c>
      <c r="E7" s="151">
        <f>GeneralInfo!C32</f>
        <v>0</v>
      </c>
      <c r="F7" s="151">
        <f>GeneralInfo!D32</f>
        <v>0</v>
      </c>
      <c r="G7" s="151">
        <f>GeneralInfo!E32</f>
        <v>0</v>
      </c>
      <c r="H7" s="151">
        <f>GeneralInfo!F32</f>
        <v>0</v>
      </c>
      <c r="I7" s="151">
        <f>GeneralInfo!G32</f>
        <v>0</v>
      </c>
    </row>
    <row r="8" spans="2:9" x14ac:dyDescent="0.2">
      <c r="B8">
        <f>IFERROR(GeneralInfo!B33-GeneralInfo!A33+1,0)</f>
        <v>0</v>
      </c>
      <c r="C8">
        <f t="shared" si="0"/>
        <v>0</v>
      </c>
      <c r="D8" s="151">
        <f>GeneralInfo!H33</f>
        <v>0</v>
      </c>
      <c r="E8" s="151">
        <f>GeneralInfo!C33</f>
        <v>0</v>
      </c>
      <c r="F8" s="151">
        <f>GeneralInfo!D33</f>
        <v>0</v>
      </c>
      <c r="G8" s="151">
        <f>GeneralInfo!E33</f>
        <v>0</v>
      </c>
      <c r="H8" s="151">
        <f>GeneralInfo!F33</f>
        <v>0</v>
      </c>
      <c r="I8" s="151">
        <f>GeneralInfo!G33</f>
        <v>0</v>
      </c>
    </row>
    <row r="9" spans="2:9" x14ac:dyDescent="0.2">
      <c r="B9">
        <f>SUM(B4:B8)</f>
        <v>0</v>
      </c>
      <c r="C9">
        <f>SUM(C4:C8)</f>
        <v>0</v>
      </c>
      <c r="D9" s="152">
        <f>ROUND(($C$4*D4)+($C$5*D5)+($C$6*D6)+($C$7*D7)+($C$8*D8),2)</f>
        <v>0</v>
      </c>
      <c r="E9" s="152">
        <f>ROUND(($C$4*E4)+($C$5*E5)+($C$6*E6)+($C$7*E7)+($C$8*E8),2)</f>
        <v>0</v>
      </c>
      <c r="F9" s="152">
        <f>ROUND(($C$4*F4)+($C$5*F5)+($C$6*F6)+($C$7*F7)+($C$8*F8),2)</f>
        <v>0</v>
      </c>
      <c r="G9" s="152">
        <f t="shared" ref="G9" si="1">ROUND(($C$4*G4)+($C$5*G5)+($C$6*G6)+($C$7*G7)+($C$8*G8),2)</f>
        <v>0</v>
      </c>
      <c r="H9" s="152">
        <f>ROUND(($C$4*H4)+($C$5*H5)+($C$6*H6)+($C$7*H7)+($C$8*H8),2)</f>
        <v>0</v>
      </c>
      <c r="I9" s="152">
        <f>ROUND(($C$4*I4)+($C$5*I5)+($C$6*I6)+($C$7*I7)+($C$8*I8),2)</f>
        <v>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autoPageBreaks="0" fitToPage="1"/>
  </sheetPr>
  <dimension ref="A1:T32"/>
  <sheetViews>
    <sheetView showGridLines="0" showOutlineSymbols="0" zoomScale="75" zoomScaleNormal="75" workbookViewId="0">
      <selection activeCell="F11" sqref="F11"/>
    </sheetView>
  </sheetViews>
  <sheetFormatPr defaultColWidth="9.6640625" defaultRowHeight="15" x14ac:dyDescent="0.2"/>
  <cols>
    <col min="1" max="1" width="3.109375" style="261" bestFit="1" customWidth="1"/>
    <col min="2" max="2" width="14" style="21" customWidth="1"/>
    <col min="3" max="3" width="2.109375" style="21" customWidth="1"/>
    <col min="4" max="4" width="8.21875" style="21" customWidth="1"/>
    <col min="5" max="5" width="1.33203125" style="21" customWidth="1"/>
    <col min="6" max="6" width="10.5546875" style="21" customWidth="1"/>
    <col min="7" max="7" width="1.33203125" style="21" customWidth="1"/>
    <col min="8" max="8" width="10.44140625" style="21" customWidth="1"/>
    <col min="9" max="9" width="1.77734375" style="21" customWidth="1"/>
    <col min="10" max="10" width="13.33203125" style="21" customWidth="1"/>
    <col min="11" max="11" width="1.33203125" style="21" customWidth="1"/>
    <col min="12" max="12" width="10.5546875" style="21" customWidth="1"/>
    <col min="13" max="13" width="1.33203125" style="21" customWidth="1"/>
    <col min="14" max="14" width="10.5546875" style="21" customWidth="1"/>
    <col min="15" max="15" width="1.33203125" style="21" customWidth="1"/>
    <col min="16" max="16" width="13.33203125" style="21" customWidth="1"/>
    <col min="17" max="17" width="1.33203125" style="21" customWidth="1"/>
    <col min="18" max="18" width="10.44140625" style="21" customWidth="1"/>
    <col min="19" max="19" width="1.33203125" style="21" customWidth="1"/>
    <col min="20" max="20" width="10.5546875" style="21" customWidth="1"/>
    <col min="21" max="16384" width="9.6640625" style="21"/>
  </cols>
  <sheetData>
    <row r="1" spans="1:20" ht="17.25" customHeight="1" x14ac:dyDescent="0.25">
      <c r="T1" s="13" t="str">
        <f>IF(GeneralInfo!$B$14="","",GeneralInfo!$B$14)</f>
        <v/>
      </c>
    </row>
    <row r="2" spans="1:20" ht="17.25" customHeight="1" x14ac:dyDescent="0.25">
      <c r="T2" s="13" t="s">
        <v>347</v>
      </c>
    </row>
    <row r="3" spans="1:20" ht="17.25" customHeight="1" x14ac:dyDescent="0.25">
      <c r="A3" s="390">
        <f>GeneralInfo!$B$5</f>
        <v>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</row>
    <row r="4" spans="1:20" ht="17.25" customHeight="1" x14ac:dyDescent="0.25">
      <c r="A4" s="390" t="s">
        <v>692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</row>
    <row r="5" spans="1:20" ht="17.25" customHeight="1" x14ac:dyDescent="0.25">
      <c r="A5" s="395" t="str">
        <f>"FOR THE PERIOD "&amp;TEXT(GeneralInfo!$B$15,"MM/DD/YYYY")&amp;" TO "&amp;TEXT(GeneralInfo!$B$16,"MM/DD/YYYY")</f>
        <v>FOR THE PERIOD 01/00/1900 TO 01/00/1900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</row>
    <row r="6" spans="1:20" ht="17.25" customHeight="1" x14ac:dyDescent="0.25">
      <c r="A6" s="290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20" ht="17.25" customHeight="1" thickBot="1" x14ac:dyDescent="0.3">
      <c r="F7" s="20">
        <v>1</v>
      </c>
      <c r="G7" s="20"/>
      <c r="H7" s="20">
        <v>2</v>
      </c>
      <c r="I7" s="20"/>
      <c r="J7" s="20">
        <v>3</v>
      </c>
      <c r="K7" s="20"/>
      <c r="L7" s="20">
        <v>4</v>
      </c>
      <c r="M7" s="20"/>
      <c r="N7" s="20">
        <v>5</v>
      </c>
      <c r="O7" s="20"/>
      <c r="P7" s="20">
        <v>6</v>
      </c>
      <c r="Q7" s="20"/>
      <c r="R7" s="20">
        <v>7</v>
      </c>
      <c r="S7" s="20"/>
      <c r="T7" s="20">
        <v>8</v>
      </c>
    </row>
    <row r="8" spans="1:20" ht="17.25" customHeight="1" x14ac:dyDescent="0.25">
      <c r="F8" s="51" t="s">
        <v>408</v>
      </c>
      <c r="G8" s="52"/>
      <c r="H8" s="52" t="s">
        <v>343</v>
      </c>
      <c r="I8" s="52"/>
      <c r="J8" s="53" t="s">
        <v>236</v>
      </c>
      <c r="K8" s="14"/>
      <c r="L8" s="51" t="s">
        <v>408</v>
      </c>
      <c r="M8" s="52"/>
      <c r="N8" s="52" t="s">
        <v>343</v>
      </c>
      <c r="O8" s="52"/>
      <c r="P8" s="53" t="s">
        <v>236</v>
      </c>
      <c r="Q8" s="55"/>
      <c r="R8" s="68" t="s">
        <v>323</v>
      </c>
      <c r="S8" s="69"/>
      <c r="T8" s="68" t="s">
        <v>202</v>
      </c>
    </row>
    <row r="9" spans="1:20" ht="17.25" customHeight="1" x14ac:dyDescent="0.25">
      <c r="F9" s="54" t="s">
        <v>422</v>
      </c>
      <c r="G9" s="14"/>
      <c r="H9" s="14" t="s">
        <v>344</v>
      </c>
      <c r="I9" s="14"/>
      <c r="J9" s="55" t="s">
        <v>348</v>
      </c>
      <c r="K9" s="14"/>
      <c r="L9" s="54" t="s">
        <v>409</v>
      </c>
      <c r="M9" s="14"/>
      <c r="N9" s="14" t="s">
        <v>409</v>
      </c>
      <c r="O9" s="14"/>
      <c r="P9" s="55" t="s">
        <v>348</v>
      </c>
      <c r="Q9" s="55"/>
      <c r="R9" s="69" t="s">
        <v>195</v>
      </c>
      <c r="S9" s="69"/>
      <c r="T9" s="69" t="s">
        <v>443</v>
      </c>
    </row>
    <row r="10" spans="1:20" ht="17.25" customHeight="1" thickBot="1" x14ac:dyDescent="0.3">
      <c r="B10" s="17" t="s">
        <v>260</v>
      </c>
      <c r="D10" s="17" t="s">
        <v>207</v>
      </c>
      <c r="F10" s="56" t="s">
        <v>238</v>
      </c>
      <c r="G10" s="17"/>
      <c r="H10" s="17" t="s">
        <v>204</v>
      </c>
      <c r="I10" s="17"/>
      <c r="J10" s="57"/>
      <c r="K10" s="14"/>
      <c r="L10" s="56" t="s">
        <v>238</v>
      </c>
      <c r="M10" s="17"/>
      <c r="N10" s="17" t="s">
        <v>204</v>
      </c>
      <c r="O10" s="17"/>
      <c r="P10" s="57"/>
      <c r="Q10" s="55"/>
      <c r="R10" s="70" t="s">
        <v>443</v>
      </c>
      <c r="S10" s="69"/>
      <c r="T10" s="70" t="s">
        <v>459</v>
      </c>
    </row>
    <row r="11" spans="1:20" ht="31.5" customHeight="1" x14ac:dyDescent="0.2">
      <c r="A11" s="132">
        <v>1</v>
      </c>
      <c r="B11" s="21" t="s">
        <v>2</v>
      </c>
      <c r="D11" s="245">
        <f>'sch k'!D11</f>
        <v>2023</v>
      </c>
      <c r="F11" s="105">
        <v>0</v>
      </c>
      <c r="G11" s="242"/>
      <c r="H11" s="248">
        <v>0</v>
      </c>
      <c r="I11" s="298"/>
      <c r="J11" s="248">
        <v>0</v>
      </c>
      <c r="K11" s="346"/>
      <c r="L11" s="105">
        <v>0</v>
      </c>
      <c r="M11" s="242"/>
      <c r="N11" s="249">
        <f>H11</f>
        <v>0</v>
      </c>
      <c r="O11" s="298"/>
      <c r="P11" s="248">
        <v>0</v>
      </c>
      <c r="Q11" s="346"/>
      <c r="R11" s="105">
        <v>0</v>
      </c>
      <c r="S11" s="346"/>
      <c r="T11" s="247">
        <f t="shared" ref="T11:T22" si="0">F11+L11+R11</f>
        <v>0</v>
      </c>
    </row>
    <row r="12" spans="1:20" ht="31.5" customHeight="1" x14ac:dyDescent="0.2">
      <c r="A12" s="132">
        <v>2</v>
      </c>
      <c r="B12" s="21" t="s">
        <v>3</v>
      </c>
      <c r="D12" s="245">
        <f>'sch k'!D12</f>
        <v>2023</v>
      </c>
      <c r="F12" s="105">
        <v>0</v>
      </c>
      <c r="G12" s="242"/>
      <c r="H12" s="249">
        <f>H11</f>
        <v>0</v>
      </c>
      <c r="I12" s="298"/>
      <c r="J12" s="248">
        <v>0</v>
      </c>
      <c r="K12" s="346"/>
      <c r="L12" s="105">
        <v>0</v>
      </c>
      <c r="M12" s="242"/>
      <c r="N12" s="249">
        <f t="shared" ref="N12:N22" si="1">H12</f>
        <v>0</v>
      </c>
      <c r="O12" s="298"/>
      <c r="P12" s="248">
        <v>0</v>
      </c>
      <c r="Q12" s="346"/>
      <c r="R12" s="105">
        <v>0</v>
      </c>
      <c r="S12" s="346"/>
      <c r="T12" s="247">
        <f t="shared" si="0"/>
        <v>0</v>
      </c>
    </row>
    <row r="13" spans="1:20" ht="31.5" customHeight="1" x14ac:dyDescent="0.2">
      <c r="A13" s="132">
        <v>3</v>
      </c>
      <c r="B13" s="21" t="s">
        <v>4</v>
      </c>
      <c r="D13" s="245">
        <f>'sch k'!D13</f>
        <v>2023</v>
      </c>
      <c r="F13" s="105">
        <v>0</v>
      </c>
      <c r="G13" s="242"/>
      <c r="H13" s="249">
        <f>H12</f>
        <v>0</v>
      </c>
      <c r="I13" s="298"/>
      <c r="J13" s="248">
        <v>0</v>
      </c>
      <c r="K13" s="346"/>
      <c r="L13" s="105">
        <v>0</v>
      </c>
      <c r="M13" s="242"/>
      <c r="N13" s="249">
        <f t="shared" si="1"/>
        <v>0</v>
      </c>
      <c r="O13" s="298"/>
      <c r="P13" s="248">
        <v>0</v>
      </c>
      <c r="Q13" s="346"/>
      <c r="R13" s="105">
        <v>0</v>
      </c>
      <c r="S13" s="346"/>
      <c r="T13" s="247">
        <f t="shared" si="0"/>
        <v>0</v>
      </c>
    </row>
    <row r="14" spans="1:20" ht="31.5" customHeight="1" x14ac:dyDescent="0.2">
      <c r="A14" s="132">
        <v>4</v>
      </c>
      <c r="B14" s="21" t="s">
        <v>5</v>
      </c>
      <c r="D14" s="245">
        <f>'sch k'!D14</f>
        <v>2023</v>
      </c>
      <c r="F14" s="105">
        <v>0</v>
      </c>
      <c r="G14" s="242"/>
      <c r="H14" s="249">
        <f>H13</f>
        <v>0</v>
      </c>
      <c r="I14" s="298"/>
      <c r="J14" s="248">
        <v>0</v>
      </c>
      <c r="K14" s="346"/>
      <c r="L14" s="105">
        <v>0</v>
      </c>
      <c r="M14" s="242"/>
      <c r="N14" s="249">
        <f t="shared" si="1"/>
        <v>0</v>
      </c>
      <c r="O14" s="298"/>
      <c r="P14" s="248">
        <v>0</v>
      </c>
      <c r="Q14" s="346"/>
      <c r="R14" s="105">
        <v>0</v>
      </c>
      <c r="S14" s="346"/>
      <c r="T14" s="247">
        <f t="shared" si="0"/>
        <v>0</v>
      </c>
    </row>
    <row r="15" spans="1:20" ht="31.5" customHeight="1" x14ac:dyDescent="0.2">
      <c r="A15" s="132">
        <v>5</v>
      </c>
      <c r="B15" s="21" t="s">
        <v>6</v>
      </c>
      <c r="D15" s="245">
        <f>'sch k'!D15</f>
        <v>2023</v>
      </c>
      <c r="F15" s="105">
        <v>0</v>
      </c>
      <c r="G15" s="242"/>
      <c r="H15" s="249">
        <f>H14</f>
        <v>0</v>
      </c>
      <c r="I15" s="298"/>
      <c r="J15" s="248">
        <v>0</v>
      </c>
      <c r="K15" s="346"/>
      <c r="L15" s="105">
        <v>0</v>
      </c>
      <c r="M15" s="242"/>
      <c r="N15" s="249">
        <f t="shared" si="1"/>
        <v>0</v>
      </c>
      <c r="O15" s="298"/>
      <c r="P15" s="248">
        <v>0</v>
      </c>
      <c r="Q15" s="346"/>
      <c r="R15" s="105">
        <v>0</v>
      </c>
      <c r="S15" s="346"/>
      <c r="T15" s="247">
        <f t="shared" si="0"/>
        <v>0</v>
      </c>
    </row>
    <row r="16" spans="1:20" ht="31.5" customHeight="1" x14ac:dyDescent="0.2">
      <c r="A16" s="132">
        <v>6</v>
      </c>
      <c r="B16" s="21" t="s">
        <v>7</v>
      </c>
      <c r="D16" s="245">
        <f>'sch k'!D16</f>
        <v>2023</v>
      </c>
      <c r="F16" s="105">
        <v>0</v>
      </c>
      <c r="G16" s="242"/>
      <c r="H16" s="249">
        <f>H15</f>
        <v>0</v>
      </c>
      <c r="I16" s="298"/>
      <c r="J16" s="248">
        <v>0</v>
      </c>
      <c r="K16" s="346"/>
      <c r="L16" s="105">
        <v>0</v>
      </c>
      <c r="M16" s="242"/>
      <c r="N16" s="249">
        <f t="shared" si="1"/>
        <v>0</v>
      </c>
      <c r="O16" s="298"/>
      <c r="P16" s="248">
        <v>0</v>
      </c>
      <c r="Q16" s="346"/>
      <c r="R16" s="105">
        <v>0</v>
      </c>
      <c r="S16" s="346"/>
      <c r="T16" s="247">
        <f t="shared" si="0"/>
        <v>0</v>
      </c>
    </row>
    <row r="17" spans="1:20" ht="31.5" customHeight="1" x14ac:dyDescent="0.2">
      <c r="A17" s="132">
        <v>7</v>
      </c>
      <c r="B17" s="21" t="s">
        <v>8</v>
      </c>
      <c r="D17" s="245">
        <f>'sch k'!D17</f>
        <v>2023</v>
      </c>
      <c r="F17" s="105">
        <v>0</v>
      </c>
      <c r="G17" s="242"/>
      <c r="H17" s="248">
        <v>0</v>
      </c>
      <c r="I17" s="298"/>
      <c r="J17" s="248">
        <v>0</v>
      </c>
      <c r="K17" s="346"/>
      <c r="L17" s="105">
        <v>0</v>
      </c>
      <c r="M17" s="242"/>
      <c r="N17" s="249">
        <f t="shared" si="1"/>
        <v>0</v>
      </c>
      <c r="O17" s="298"/>
      <c r="P17" s="248">
        <v>0</v>
      </c>
      <c r="Q17" s="346"/>
      <c r="R17" s="105">
        <v>0</v>
      </c>
      <c r="S17" s="346"/>
      <c r="T17" s="247">
        <f t="shared" si="0"/>
        <v>0</v>
      </c>
    </row>
    <row r="18" spans="1:20" ht="31.5" customHeight="1" x14ac:dyDescent="0.2">
      <c r="A18" s="132">
        <v>8</v>
      </c>
      <c r="B18" s="21" t="s">
        <v>9</v>
      </c>
      <c r="D18" s="245">
        <f>'sch k'!D18</f>
        <v>2023</v>
      </c>
      <c r="F18" s="105">
        <v>0</v>
      </c>
      <c r="G18" s="242"/>
      <c r="H18" s="249">
        <f>H17</f>
        <v>0</v>
      </c>
      <c r="I18" s="298"/>
      <c r="J18" s="248">
        <v>0</v>
      </c>
      <c r="K18" s="346"/>
      <c r="L18" s="105">
        <v>0</v>
      </c>
      <c r="M18" s="242"/>
      <c r="N18" s="249">
        <f t="shared" si="1"/>
        <v>0</v>
      </c>
      <c r="O18" s="298"/>
      <c r="P18" s="248">
        <v>0</v>
      </c>
      <c r="Q18" s="346"/>
      <c r="R18" s="105">
        <v>0</v>
      </c>
      <c r="S18" s="346"/>
      <c r="T18" s="247">
        <f t="shared" si="0"/>
        <v>0</v>
      </c>
    </row>
    <row r="19" spans="1:20" ht="31.5" customHeight="1" x14ac:dyDescent="0.2">
      <c r="A19" s="132">
        <v>9</v>
      </c>
      <c r="B19" s="21" t="s">
        <v>10</v>
      </c>
      <c r="D19" s="245">
        <f>'sch k'!D19</f>
        <v>2023</v>
      </c>
      <c r="F19" s="105">
        <v>0</v>
      </c>
      <c r="G19" s="242"/>
      <c r="H19" s="249">
        <f>H18</f>
        <v>0</v>
      </c>
      <c r="I19" s="298"/>
      <c r="J19" s="248">
        <v>0</v>
      </c>
      <c r="K19" s="346"/>
      <c r="L19" s="105">
        <v>0</v>
      </c>
      <c r="M19" s="242"/>
      <c r="N19" s="249">
        <f t="shared" si="1"/>
        <v>0</v>
      </c>
      <c r="O19" s="298"/>
      <c r="P19" s="248">
        <v>0</v>
      </c>
      <c r="Q19" s="346"/>
      <c r="R19" s="105">
        <v>0</v>
      </c>
      <c r="S19" s="346"/>
      <c r="T19" s="247">
        <f t="shared" si="0"/>
        <v>0</v>
      </c>
    </row>
    <row r="20" spans="1:20" ht="31.5" customHeight="1" x14ac:dyDescent="0.2">
      <c r="A20" s="132">
        <v>10</v>
      </c>
      <c r="B20" s="21" t="s">
        <v>11</v>
      </c>
      <c r="D20" s="245">
        <f>'sch k'!D20</f>
        <v>2023</v>
      </c>
      <c r="F20" s="105">
        <v>0</v>
      </c>
      <c r="G20" s="242"/>
      <c r="H20" s="249">
        <f>H19</f>
        <v>0</v>
      </c>
      <c r="I20" s="298"/>
      <c r="J20" s="248">
        <v>0</v>
      </c>
      <c r="K20" s="346"/>
      <c r="L20" s="105">
        <v>0</v>
      </c>
      <c r="M20" s="242"/>
      <c r="N20" s="249">
        <f t="shared" si="1"/>
        <v>0</v>
      </c>
      <c r="O20" s="298"/>
      <c r="P20" s="248">
        <v>0</v>
      </c>
      <c r="Q20" s="346"/>
      <c r="R20" s="105">
        <v>0</v>
      </c>
      <c r="S20" s="346"/>
      <c r="T20" s="247">
        <f t="shared" si="0"/>
        <v>0</v>
      </c>
    </row>
    <row r="21" spans="1:20" ht="31.5" customHeight="1" x14ac:dyDescent="0.2">
      <c r="A21" s="132">
        <v>11</v>
      </c>
      <c r="B21" s="21" t="s">
        <v>12</v>
      </c>
      <c r="D21" s="245">
        <f>'sch k'!D21</f>
        <v>2023</v>
      </c>
      <c r="F21" s="105">
        <v>0</v>
      </c>
      <c r="G21" s="242"/>
      <c r="H21" s="249">
        <f>H20</f>
        <v>0</v>
      </c>
      <c r="I21" s="298"/>
      <c r="J21" s="248">
        <v>0</v>
      </c>
      <c r="K21" s="346"/>
      <c r="L21" s="105">
        <v>0</v>
      </c>
      <c r="M21" s="242"/>
      <c r="N21" s="249">
        <f t="shared" si="1"/>
        <v>0</v>
      </c>
      <c r="O21" s="298"/>
      <c r="P21" s="248">
        <v>0</v>
      </c>
      <c r="Q21" s="346"/>
      <c r="R21" s="105">
        <v>0</v>
      </c>
      <c r="S21" s="346"/>
      <c r="T21" s="247">
        <f t="shared" si="0"/>
        <v>0</v>
      </c>
    </row>
    <row r="22" spans="1:20" ht="31.5" customHeight="1" x14ac:dyDescent="0.2">
      <c r="A22" s="132">
        <v>12</v>
      </c>
      <c r="B22" s="21" t="s">
        <v>13</v>
      </c>
      <c r="D22" s="245">
        <f>'sch k'!D22</f>
        <v>2023</v>
      </c>
      <c r="F22" s="105">
        <v>0</v>
      </c>
      <c r="G22" s="242"/>
      <c r="H22" s="249">
        <f>H21</f>
        <v>0</v>
      </c>
      <c r="I22" s="298"/>
      <c r="J22" s="248">
        <v>0</v>
      </c>
      <c r="K22" s="346"/>
      <c r="L22" s="105">
        <v>0</v>
      </c>
      <c r="M22" s="242"/>
      <c r="N22" s="249">
        <f t="shared" si="1"/>
        <v>0</v>
      </c>
      <c r="O22" s="298"/>
      <c r="P22" s="248">
        <v>0</v>
      </c>
      <c r="Q22" s="346"/>
      <c r="R22" s="105">
        <v>0</v>
      </c>
      <c r="S22" s="346"/>
      <c r="T22" s="247">
        <f t="shared" si="0"/>
        <v>0</v>
      </c>
    </row>
    <row r="23" spans="1:20" ht="31.5" customHeight="1" thickBot="1" x14ac:dyDescent="0.3">
      <c r="A23" s="132">
        <v>13</v>
      </c>
      <c r="B23" s="16" t="s">
        <v>250</v>
      </c>
      <c r="F23" s="246">
        <f>SUM(F11:F22)</f>
        <v>0</v>
      </c>
      <c r="G23" s="242"/>
      <c r="J23" s="250">
        <f>SUM(J11:J22)</f>
        <v>0</v>
      </c>
      <c r="K23" s="346"/>
      <c r="L23" s="246">
        <f>SUM(L11:L22)</f>
        <v>0</v>
      </c>
      <c r="M23" s="242"/>
      <c r="P23" s="250">
        <f>SUM(P11:P22)</f>
        <v>0</v>
      </c>
      <c r="Q23" s="346"/>
      <c r="R23" s="246">
        <f>SUM(R11:R22)</f>
        <v>0</v>
      </c>
      <c r="S23" s="346"/>
      <c r="T23" s="251">
        <f>SUM(T11:T22)</f>
        <v>0</v>
      </c>
    </row>
    <row r="24" spans="1:20" ht="15.75" thickTop="1" x14ac:dyDescent="0.2"/>
    <row r="26" spans="1:20" ht="32.25" customHeight="1" x14ac:dyDescent="0.2">
      <c r="A26" s="261">
        <v>14</v>
      </c>
      <c r="B26" s="21" t="s">
        <v>849</v>
      </c>
    </row>
    <row r="27" spans="1:20" ht="45" x14ac:dyDescent="0.2">
      <c r="B27" s="27" t="s">
        <v>850</v>
      </c>
      <c r="D27" s="27" t="s">
        <v>851</v>
      </c>
      <c r="F27" s="73" t="s">
        <v>852</v>
      </c>
      <c r="G27" s="74"/>
      <c r="H27" s="73" t="s">
        <v>853</v>
      </c>
      <c r="J27" s="73" t="s">
        <v>854</v>
      </c>
      <c r="K27" s="74"/>
    </row>
    <row r="28" spans="1:20" ht="32.25" customHeight="1" x14ac:dyDescent="0.2">
      <c r="B28" s="105" t="s">
        <v>519</v>
      </c>
      <c r="C28" s="21" t="s">
        <v>475</v>
      </c>
      <c r="D28" s="105" t="s">
        <v>519</v>
      </c>
      <c r="F28" s="105">
        <v>0</v>
      </c>
      <c r="G28" s="21" t="s">
        <v>320</v>
      </c>
      <c r="H28" s="248">
        <v>0</v>
      </c>
      <c r="I28" s="21" t="s">
        <v>203</v>
      </c>
      <c r="J28" s="249">
        <f>ROUND(F28*H28,2)</f>
        <v>0</v>
      </c>
      <c r="K28" s="298"/>
    </row>
    <row r="29" spans="1:20" ht="32.25" customHeight="1" x14ac:dyDescent="0.2">
      <c r="B29" s="105" t="s">
        <v>519</v>
      </c>
      <c r="C29" s="21" t="s">
        <v>475</v>
      </c>
      <c r="D29" s="105" t="s">
        <v>519</v>
      </c>
      <c r="F29" s="105">
        <v>0</v>
      </c>
      <c r="G29" s="21" t="s">
        <v>320</v>
      </c>
      <c r="H29" s="248">
        <v>0</v>
      </c>
      <c r="I29" s="21" t="s">
        <v>203</v>
      </c>
      <c r="J29" s="249">
        <f>ROUND(F29*H29,2)</f>
        <v>0</v>
      </c>
      <c r="K29" s="298"/>
    </row>
    <row r="30" spans="1:20" ht="32.25" customHeight="1" x14ac:dyDescent="0.2">
      <c r="B30" s="105" t="s">
        <v>519</v>
      </c>
      <c r="C30" s="21" t="s">
        <v>475</v>
      </c>
      <c r="D30" s="105" t="s">
        <v>519</v>
      </c>
      <c r="F30" s="105">
        <v>0</v>
      </c>
      <c r="G30" s="21" t="s">
        <v>320</v>
      </c>
      <c r="H30" s="248">
        <v>0</v>
      </c>
      <c r="I30" s="21" t="s">
        <v>203</v>
      </c>
      <c r="J30" s="249">
        <f>ROUND(F30*H30,2)</f>
        <v>0</v>
      </c>
      <c r="K30" s="298"/>
    </row>
    <row r="31" spans="1:20" ht="32.25" customHeight="1" thickBot="1" x14ac:dyDescent="0.25">
      <c r="F31" s="242"/>
      <c r="G31" s="242"/>
      <c r="J31" s="345">
        <f>SUM(J28:J30)</f>
        <v>0</v>
      </c>
      <c r="K31" s="298"/>
    </row>
    <row r="32" spans="1:20" ht="15.75" thickTop="1" x14ac:dyDescent="0.2"/>
  </sheetData>
  <mergeCells count="3">
    <mergeCell ref="A4:T4"/>
    <mergeCell ref="A3:T3"/>
    <mergeCell ref="A5:T5"/>
  </mergeCells>
  <phoneticPr fontId="0" type="noConversion"/>
  <printOptions horizontalCentered="1"/>
  <pageMargins left="0.5" right="0.5" top="0.5" bottom="0.5" header="0.5" footer="0.5"/>
  <pageSetup scale="67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autoPageBreaks="0" fitToPage="1"/>
  </sheetPr>
  <dimension ref="A1:J27"/>
  <sheetViews>
    <sheetView showGridLines="0" showOutlineSymbols="0" zoomScale="75" zoomScaleNormal="75" workbookViewId="0">
      <selection activeCell="F12" sqref="F12"/>
    </sheetView>
  </sheetViews>
  <sheetFormatPr defaultColWidth="9.6640625" defaultRowHeight="15" x14ac:dyDescent="0.2"/>
  <cols>
    <col min="1" max="1" width="3.109375" style="261" bestFit="1" customWidth="1"/>
    <col min="2" max="2" width="16.21875" style="21" customWidth="1"/>
    <col min="3" max="3" width="1.21875" style="21" customWidth="1"/>
    <col min="4" max="4" width="5.44140625" style="21" customWidth="1"/>
    <col min="5" max="5" width="1.21875" style="21" customWidth="1"/>
    <col min="6" max="6" width="10.5546875" style="21" customWidth="1"/>
    <col min="7" max="7" width="10.44140625" style="21" customWidth="1"/>
    <col min="8" max="8" width="13.33203125" style="21" customWidth="1"/>
    <col min="9" max="9" width="10.5546875" style="21" customWidth="1"/>
    <col min="10" max="10" width="9.6640625" style="21" customWidth="1"/>
    <col min="11" max="11" width="12.21875" style="21" customWidth="1"/>
    <col min="12" max="16384" width="9.6640625" style="21"/>
  </cols>
  <sheetData>
    <row r="1" spans="1:10" ht="17.25" customHeight="1" x14ac:dyDescent="0.25">
      <c r="J1" s="13" t="str">
        <f>IF(GeneralInfo!$B$14="","",GeneralInfo!$B$14)</f>
        <v/>
      </c>
    </row>
    <row r="2" spans="1:10" ht="17.25" customHeight="1" x14ac:dyDescent="0.25">
      <c r="J2" s="13" t="s">
        <v>349</v>
      </c>
    </row>
    <row r="3" spans="1:10" ht="17.25" customHeight="1" x14ac:dyDescent="0.25">
      <c r="A3" s="390">
        <f>GeneralInfo!$B$5</f>
        <v>0</v>
      </c>
      <c r="B3" s="390"/>
      <c r="C3" s="390"/>
      <c r="D3" s="390"/>
      <c r="E3" s="390"/>
      <c r="F3" s="390"/>
      <c r="G3" s="390"/>
      <c r="H3" s="390"/>
      <c r="I3" s="390"/>
      <c r="J3" s="390"/>
    </row>
    <row r="4" spans="1:10" ht="17.25" customHeight="1" x14ac:dyDescent="0.25">
      <c r="A4" s="390" t="s">
        <v>693</v>
      </c>
      <c r="B4" s="390"/>
      <c r="C4" s="390"/>
      <c r="D4" s="390"/>
      <c r="E4" s="390"/>
      <c r="F4" s="390"/>
      <c r="G4" s="390"/>
      <c r="H4" s="390"/>
      <c r="I4" s="390"/>
      <c r="J4" s="390"/>
    </row>
    <row r="5" spans="1:10" ht="17.25" customHeight="1" x14ac:dyDescent="0.25">
      <c r="A5" s="395" t="str">
        <f>"FOR THE PERIOD "&amp;TEXT(GeneralInfo!$B$15,"MM/DD/YYYY")&amp;" TO "&amp;TEXT(GeneralInfo!$B$16,"MM/DD/YYYY")</f>
        <v>FOR THE PERIOD 01/00/1900 TO 01/00/1900</v>
      </c>
      <c r="B5" s="395"/>
      <c r="C5" s="395"/>
      <c r="D5" s="395"/>
      <c r="E5" s="395"/>
      <c r="F5" s="395"/>
      <c r="G5" s="395"/>
      <c r="H5" s="395"/>
      <c r="I5" s="395"/>
      <c r="J5" s="395"/>
    </row>
    <row r="6" spans="1:10" ht="17.25" customHeight="1" x14ac:dyDescent="0.25">
      <c r="A6" s="290"/>
      <c r="B6" s="14"/>
      <c r="C6" s="14"/>
      <c r="D6" s="14"/>
      <c r="E6" s="14"/>
      <c r="F6" s="14"/>
      <c r="G6" s="14"/>
      <c r="H6" s="14"/>
      <c r="I6" s="14"/>
    </row>
    <row r="7" spans="1:10" ht="17.25" customHeight="1" x14ac:dyDescent="0.25">
      <c r="I7" s="16"/>
    </row>
    <row r="8" spans="1:10" ht="17.25" customHeight="1" thickBot="1" x14ac:dyDescent="0.3">
      <c r="F8" s="20">
        <v>1</v>
      </c>
      <c r="G8" s="20">
        <v>2</v>
      </c>
      <c r="H8" s="20">
        <v>3</v>
      </c>
      <c r="I8" s="20">
        <v>4</v>
      </c>
      <c r="J8" s="20">
        <v>5</v>
      </c>
    </row>
    <row r="9" spans="1:10" ht="17.25" customHeight="1" x14ac:dyDescent="0.25">
      <c r="F9" s="51" t="s">
        <v>410</v>
      </c>
      <c r="G9" s="52" t="s">
        <v>343</v>
      </c>
      <c r="H9" s="53" t="s">
        <v>236</v>
      </c>
      <c r="I9" s="68" t="s">
        <v>323</v>
      </c>
      <c r="J9" s="68" t="s">
        <v>202</v>
      </c>
    </row>
    <row r="10" spans="1:10" ht="17.25" customHeight="1" x14ac:dyDescent="0.25">
      <c r="F10" s="54" t="s">
        <v>422</v>
      </c>
      <c r="G10" s="14" t="s">
        <v>345</v>
      </c>
      <c r="H10" s="55" t="s">
        <v>348</v>
      </c>
      <c r="I10" s="69" t="s">
        <v>195</v>
      </c>
      <c r="J10" s="69" t="s">
        <v>442</v>
      </c>
    </row>
    <row r="11" spans="1:10" ht="17.25" customHeight="1" thickBot="1" x14ac:dyDescent="0.3">
      <c r="B11" s="17" t="s">
        <v>260</v>
      </c>
      <c r="D11" s="17" t="s">
        <v>207</v>
      </c>
      <c r="F11" s="56" t="s">
        <v>238</v>
      </c>
      <c r="G11" s="17" t="s">
        <v>204</v>
      </c>
      <c r="H11" s="57"/>
      <c r="I11" s="70" t="s">
        <v>442</v>
      </c>
      <c r="J11" s="70" t="s">
        <v>458</v>
      </c>
    </row>
    <row r="12" spans="1:10" ht="31.5" customHeight="1" x14ac:dyDescent="0.2">
      <c r="A12" s="132">
        <v>1</v>
      </c>
      <c r="B12" s="21" t="s">
        <v>2</v>
      </c>
      <c r="D12" s="245">
        <f>'sch aa-R&amp;B'!D11</f>
        <v>2023</v>
      </c>
      <c r="F12" s="105">
        <v>0</v>
      </c>
      <c r="G12" s="248">
        <v>0</v>
      </c>
      <c r="H12" s="248">
        <v>0</v>
      </c>
      <c r="I12" s="105">
        <v>0</v>
      </c>
      <c r="J12" s="247">
        <f t="shared" ref="J12:J23" si="0">F12+I12</f>
        <v>0</v>
      </c>
    </row>
    <row r="13" spans="1:10" ht="31.5" customHeight="1" x14ac:dyDescent="0.2">
      <c r="A13" s="132">
        <v>2</v>
      </c>
      <c r="B13" s="21" t="s">
        <v>3</v>
      </c>
      <c r="D13" s="245">
        <f>'sch aa-R&amp;B'!D12</f>
        <v>2023</v>
      </c>
      <c r="F13" s="105">
        <v>0</v>
      </c>
      <c r="G13" s="249">
        <f>G12</f>
        <v>0</v>
      </c>
      <c r="H13" s="248">
        <v>0</v>
      </c>
      <c r="I13" s="105">
        <v>0</v>
      </c>
      <c r="J13" s="247">
        <f t="shared" si="0"/>
        <v>0</v>
      </c>
    </row>
    <row r="14" spans="1:10" ht="31.5" customHeight="1" x14ac:dyDescent="0.2">
      <c r="A14" s="132">
        <v>3</v>
      </c>
      <c r="B14" s="21" t="s">
        <v>4</v>
      </c>
      <c r="D14" s="245">
        <f>'sch aa-R&amp;B'!D13</f>
        <v>2023</v>
      </c>
      <c r="F14" s="105">
        <v>0</v>
      </c>
      <c r="G14" s="249">
        <f>G13</f>
        <v>0</v>
      </c>
      <c r="H14" s="248">
        <v>0</v>
      </c>
      <c r="I14" s="105">
        <v>0</v>
      </c>
      <c r="J14" s="247">
        <f t="shared" si="0"/>
        <v>0</v>
      </c>
    </row>
    <row r="15" spans="1:10" ht="31.5" customHeight="1" x14ac:dyDescent="0.2">
      <c r="A15" s="132">
        <v>4</v>
      </c>
      <c r="B15" s="21" t="s">
        <v>5</v>
      </c>
      <c r="D15" s="245">
        <f>'sch aa-R&amp;B'!D14</f>
        <v>2023</v>
      </c>
      <c r="F15" s="105">
        <v>0</v>
      </c>
      <c r="G15" s="249">
        <f>G14</f>
        <v>0</v>
      </c>
      <c r="H15" s="248">
        <v>0</v>
      </c>
      <c r="I15" s="105">
        <v>0</v>
      </c>
      <c r="J15" s="247">
        <f t="shared" si="0"/>
        <v>0</v>
      </c>
    </row>
    <row r="16" spans="1:10" ht="31.5" customHeight="1" x14ac:dyDescent="0.2">
      <c r="A16" s="132">
        <v>5</v>
      </c>
      <c r="B16" s="21" t="s">
        <v>6</v>
      </c>
      <c r="D16" s="245">
        <f>'sch aa-R&amp;B'!D15</f>
        <v>2023</v>
      </c>
      <c r="F16" s="105">
        <v>0</v>
      </c>
      <c r="G16" s="249">
        <f>G15</f>
        <v>0</v>
      </c>
      <c r="H16" s="248">
        <v>0</v>
      </c>
      <c r="I16" s="105">
        <v>0</v>
      </c>
      <c r="J16" s="247">
        <f t="shared" si="0"/>
        <v>0</v>
      </c>
    </row>
    <row r="17" spans="1:10" ht="31.5" customHeight="1" x14ac:dyDescent="0.2">
      <c r="A17" s="132">
        <v>6</v>
      </c>
      <c r="B17" s="21" t="s">
        <v>7</v>
      </c>
      <c r="D17" s="245">
        <f>'sch aa-R&amp;B'!D16</f>
        <v>2023</v>
      </c>
      <c r="F17" s="105">
        <v>0</v>
      </c>
      <c r="G17" s="249">
        <f>G16</f>
        <v>0</v>
      </c>
      <c r="H17" s="248">
        <v>0</v>
      </c>
      <c r="I17" s="105">
        <v>0</v>
      </c>
      <c r="J17" s="247">
        <f t="shared" si="0"/>
        <v>0</v>
      </c>
    </row>
    <row r="18" spans="1:10" ht="31.5" customHeight="1" x14ac:dyDescent="0.2">
      <c r="A18" s="132">
        <v>7</v>
      </c>
      <c r="B18" s="21" t="s">
        <v>8</v>
      </c>
      <c r="D18" s="245">
        <f>'sch aa-R&amp;B'!D17</f>
        <v>2023</v>
      </c>
      <c r="F18" s="105">
        <v>0</v>
      </c>
      <c r="G18" s="248">
        <v>0</v>
      </c>
      <c r="H18" s="248">
        <v>0</v>
      </c>
      <c r="I18" s="105">
        <v>0</v>
      </c>
      <c r="J18" s="247">
        <f t="shared" si="0"/>
        <v>0</v>
      </c>
    </row>
    <row r="19" spans="1:10" ht="31.5" customHeight="1" x14ac:dyDescent="0.2">
      <c r="A19" s="132">
        <v>8</v>
      </c>
      <c r="B19" s="21" t="s">
        <v>9</v>
      </c>
      <c r="D19" s="245">
        <f>'sch aa-R&amp;B'!D18</f>
        <v>2023</v>
      </c>
      <c r="F19" s="105">
        <v>0</v>
      </c>
      <c r="G19" s="249">
        <f>G18</f>
        <v>0</v>
      </c>
      <c r="H19" s="248">
        <v>0</v>
      </c>
      <c r="I19" s="105">
        <v>0</v>
      </c>
      <c r="J19" s="247">
        <f t="shared" si="0"/>
        <v>0</v>
      </c>
    </row>
    <row r="20" spans="1:10" ht="31.5" customHeight="1" x14ac:dyDescent="0.2">
      <c r="A20" s="132">
        <v>9</v>
      </c>
      <c r="B20" s="21" t="s">
        <v>10</v>
      </c>
      <c r="D20" s="245">
        <f>'sch aa-R&amp;B'!D19</f>
        <v>2023</v>
      </c>
      <c r="F20" s="105">
        <v>0</v>
      </c>
      <c r="G20" s="249">
        <f>G19</f>
        <v>0</v>
      </c>
      <c r="H20" s="248">
        <v>0</v>
      </c>
      <c r="I20" s="105">
        <v>0</v>
      </c>
      <c r="J20" s="247">
        <f t="shared" si="0"/>
        <v>0</v>
      </c>
    </row>
    <row r="21" spans="1:10" ht="31.5" customHeight="1" x14ac:dyDescent="0.2">
      <c r="A21" s="132">
        <v>10</v>
      </c>
      <c r="B21" s="21" t="s">
        <v>11</v>
      </c>
      <c r="D21" s="245">
        <f>'sch aa-R&amp;B'!D20</f>
        <v>2023</v>
      </c>
      <c r="F21" s="105">
        <v>0</v>
      </c>
      <c r="G21" s="249">
        <f>G20</f>
        <v>0</v>
      </c>
      <c r="H21" s="248">
        <v>0</v>
      </c>
      <c r="I21" s="105">
        <v>0</v>
      </c>
      <c r="J21" s="247">
        <f t="shared" si="0"/>
        <v>0</v>
      </c>
    </row>
    <row r="22" spans="1:10" ht="31.5" customHeight="1" x14ac:dyDescent="0.2">
      <c r="A22" s="132">
        <v>11</v>
      </c>
      <c r="B22" s="21" t="s">
        <v>12</v>
      </c>
      <c r="D22" s="245">
        <f>'sch aa-R&amp;B'!D21</f>
        <v>2023</v>
      </c>
      <c r="F22" s="105">
        <v>0</v>
      </c>
      <c r="G22" s="249">
        <f>G21</f>
        <v>0</v>
      </c>
      <c r="H22" s="248">
        <v>0</v>
      </c>
      <c r="I22" s="105">
        <v>0</v>
      </c>
      <c r="J22" s="247">
        <f t="shared" si="0"/>
        <v>0</v>
      </c>
    </row>
    <row r="23" spans="1:10" ht="31.5" customHeight="1" x14ac:dyDescent="0.2">
      <c r="A23" s="132">
        <v>12</v>
      </c>
      <c r="B23" s="21" t="s">
        <v>13</v>
      </c>
      <c r="D23" s="245">
        <f>'sch aa-R&amp;B'!D22</f>
        <v>2023</v>
      </c>
      <c r="F23" s="105">
        <v>0</v>
      </c>
      <c r="G23" s="249">
        <f>G22</f>
        <v>0</v>
      </c>
      <c r="H23" s="248">
        <v>0</v>
      </c>
      <c r="I23" s="105">
        <v>0</v>
      </c>
      <c r="J23" s="247">
        <f t="shared" si="0"/>
        <v>0</v>
      </c>
    </row>
    <row r="24" spans="1:10" ht="31.5" customHeight="1" x14ac:dyDescent="0.2">
      <c r="A24" s="132">
        <v>13</v>
      </c>
      <c r="B24" t="s">
        <v>787</v>
      </c>
      <c r="F24" s="242"/>
      <c r="G24" s="298"/>
      <c r="H24" s="299">
        <v>0</v>
      </c>
      <c r="I24" s="242"/>
      <c r="J24" s="242"/>
    </row>
    <row r="25" spans="1:10" ht="31.5" customHeight="1" thickBot="1" x14ac:dyDescent="0.3">
      <c r="A25" s="132">
        <v>14</v>
      </c>
      <c r="B25" s="16" t="s">
        <v>250</v>
      </c>
      <c r="F25" s="246">
        <f>SUM(F12:F23)</f>
        <v>0</v>
      </c>
      <c r="H25" s="250">
        <f>SUM(H12:H24)</f>
        <v>0</v>
      </c>
      <c r="I25" s="246">
        <f>SUM(I12:I23)</f>
        <v>0</v>
      </c>
      <c r="J25" s="246">
        <f>SUM(J12:J23)</f>
        <v>0</v>
      </c>
    </row>
    <row r="26" spans="1:10" ht="15.75" thickTop="1" x14ac:dyDescent="0.2"/>
    <row r="27" spans="1:10" x14ac:dyDescent="0.2">
      <c r="A27" s="3" t="s">
        <v>320</v>
      </c>
      <c r="B27" s="21" t="s">
        <v>788</v>
      </c>
    </row>
  </sheetData>
  <mergeCells count="3">
    <mergeCell ref="A4:J4"/>
    <mergeCell ref="A3:J3"/>
    <mergeCell ref="A5:J5"/>
  </mergeCells>
  <phoneticPr fontId="0" type="noConversion"/>
  <printOptions horizontalCentered="1"/>
  <pageMargins left="0.5" right="0.5" top="1" bottom="1" header="0.5" footer="0.5"/>
  <pageSetup scale="94" fitToHeight="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autoPageBreaks="0" fitToPage="1"/>
  </sheetPr>
  <dimension ref="A1:J25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109375" style="261" bestFit="1" customWidth="1"/>
    <col min="2" max="2" width="14" style="21" customWidth="1"/>
    <col min="3" max="3" width="1.21875" style="21" customWidth="1"/>
    <col min="4" max="4" width="5.44140625" style="21" customWidth="1"/>
    <col min="5" max="5" width="1.21875" style="21" customWidth="1"/>
    <col min="6" max="6" width="10.5546875" style="21" customWidth="1"/>
    <col min="7" max="7" width="10.44140625" style="21" customWidth="1"/>
    <col min="8" max="8" width="13.33203125" style="21" customWidth="1"/>
    <col min="9" max="9" width="10.5546875" style="21" customWidth="1"/>
    <col min="10" max="10" width="9.6640625" style="21" customWidth="1"/>
    <col min="11" max="11" width="12.21875" style="21" customWidth="1"/>
    <col min="12" max="16384" width="9.6640625" style="21"/>
  </cols>
  <sheetData>
    <row r="1" spans="1:10" ht="17.25" customHeight="1" x14ac:dyDescent="0.25">
      <c r="J1" s="13" t="str">
        <f>IF(GeneralInfo!$B$14="","",GeneralInfo!$B$14)</f>
        <v/>
      </c>
    </row>
    <row r="2" spans="1:10" ht="17.25" customHeight="1" x14ac:dyDescent="0.25">
      <c r="J2" s="13" t="s">
        <v>372</v>
      </c>
    </row>
    <row r="3" spans="1:10" ht="17.25" customHeight="1" x14ac:dyDescent="0.25">
      <c r="A3" s="390">
        <f>GeneralInfo!$B$5</f>
        <v>0</v>
      </c>
      <c r="B3" s="390"/>
      <c r="C3" s="390"/>
      <c r="D3" s="390"/>
      <c r="E3" s="390"/>
      <c r="F3" s="390"/>
      <c r="G3" s="390"/>
      <c r="H3" s="390"/>
      <c r="I3" s="390"/>
      <c r="J3" s="390"/>
    </row>
    <row r="4" spans="1:10" ht="17.25" customHeight="1" x14ac:dyDescent="0.25">
      <c r="A4" s="390" t="s">
        <v>694</v>
      </c>
      <c r="B4" s="390"/>
      <c r="C4" s="390"/>
      <c r="D4" s="390"/>
      <c r="E4" s="390"/>
      <c r="F4" s="390"/>
      <c r="G4" s="390"/>
      <c r="H4" s="390"/>
      <c r="I4" s="390"/>
      <c r="J4" s="390"/>
    </row>
    <row r="5" spans="1:10" ht="17.25" customHeight="1" x14ac:dyDescent="0.25">
      <c r="A5" s="395" t="str">
        <f>"FOR THE PERIOD "&amp;TEXT(GeneralInfo!$B$15,"MM/DD/YYYY")&amp;" TO "&amp;TEXT(GeneralInfo!$B$16,"MM/DD/YYYY")</f>
        <v>FOR THE PERIOD 01/00/1900 TO 01/00/1900</v>
      </c>
      <c r="B5" s="395"/>
      <c r="C5" s="395"/>
      <c r="D5" s="395"/>
      <c r="E5" s="395"/>
      <c r="F5" s="395"/>
      <c r="G5" s="395"/>
      <c r="H5" s="395"/>
      <c r="I5" s="395"/>
      <c r="J5" s="395"/>
    </row>
    <row r="6" spans="1:10" ht="17.25" customHeight="1" x14ac:dyDescent="0.25">
      <c r="A6" s="290"/>
      <c r="B6" s="14"/>
      <c r="C6" s="14"/>
      <c r="D6" s="14"/>
      <c r="E6" s="14"/>
      <c r="F6" s="14"/>
      <c r="G6" s="14"/>
      <c r="H6" s="14"/>
      <c r="I6" s="14"/>
    </row>
    <row r="7" spans="1:10" ht="17.25" customHeight="1" x14ac:dyDescent="0.25">
      <c r="I7" s="16"/>
    </row>
    <row r="8" spans="1:10" ht="17.25" customHeight="1" thickBot="1" x14ac:dyDescent="0.3">
      <c r="F8" s="20">
        <v>1</v>
      </c>
      <c r="G8" s="20">
        <v>2</v>
      </c>
      <c r="H8" s="20">
        <v>3</v>
      </c>
      <c r="I8" s="20">
        <v>4</v>
      </c>
      <c r="J8" s="20">
        <v>5</v>
      </c>
    </row>
    <row r="9" spans="1:10" ht="17.25" customHeight="1" x14ac:dyDescent="0.25">
      <c r="F9" s="51" t="s">
        <v>411</v>
      </c>
      <c r="G9" s="52" t="s">
        <v>343</v>
      </c>
      <c r="H9" s="53" t="s">
        <v>236</v>
      </c>
      <c r="I9" s="68" t="s">
        <v>323</v>
      </c>
      <c r="J9" s="68" t="s">
        <v>202</v>
      </c>
    </row>
    <row r="10" spans="1:10" ht="17.25" customHeight="1" x14ac:dyDescent="0.25">
      <c r="F10" s="54" t="s">
        <v>422</v>
      </c>
      <c r="G10" s="14" t="s">
        <v>371</v>
      </c>
      <c r="H10" s="55" t="s">
        <v>348</v>
      </c>
      <c r="I10" s="69" t="s">
        <v>195</v>
      </c>
      <c r="J10" s="69" t="s">
        <v>462</v>
      </c>
    </row>
    <row r="11" spans="1:10" ht="17.25" customHeight="1" thickBot="1" x14ac:dyDescent="0.3">
      <c r="B11" s="17" t="s">
        <v>260</v>
      </c>
      <c r="D11" s="17" t="s">
        <v>207</v>
      </c>
      <c r="F11" s="56" t="s">
        <v>238</v>
      </c>
      <c r="G11" s="17" t="s">
        <v>204</v>
      </c>
      <c r="H11" s="57"/>
      <c r="I11" s="70" t="s">
        <v>462</v>
      </c>
      <c r="J11" s="70" t="s">
        <v>458</v>
      </c>
    </row>
    <row r="12" spans="1:10" ht="31.5" customHeight="1" x14ac:dyDescent="0.2">
      <c r="A12" s="132">
        <v>1</v>
      </c>
      <c r="B12" s="21" t="s">
        <v>2</v>
      </c>
      <c r="D12" s="245">
        <f>'sch aa-PNMI'!D12</f>
        <v>2023</v>
      </c>
      <c r="F12" s="105">
        <v>0</v>
      </c>
      <c r="G12" s="248">
        <v>0</v>
      </c>
      <c r="H12" s="248">
        <v>0</v>
      </c>
      <c r="I12" s="105">
        <v>0</v>
      </c>
      <c r="J12" s="247">
        <f t="shared" ref="J12:J23" si="0">F12+I12</f>
        <v>0</v>
      </c>
    </row>
    <row r="13" spans="1:10" ht="31.5" customHeight="1" x14ac:dyDescent="0.2">
      <c r="A13" s="132">
        <v>2</v>
      </c>
      <c r="B13" s="21" t="s">
        <v>3</v>
      </c>
      <c r="D13" s="245">
        <f>'sch aa-PNMI'!D13</f>
        <v>2023</v>
      </c>
      <c r="F13" s="105">
        <v>0</v>
      </c>
      <c r="G13" s="249">
        <f>G12</f>
        <v>0</v>
      </c>
      <c r="H13" s="248">
        <v>0</v>
      </c>
      <c r="I13" s="105">
        <v>0</v>
      </c>
      <c r="J13" s="247">
        <f t="shared" si="0"/>
        <v>0</v>
      </c>
    </row>
    <row r="14" spans="1:10" ht="31.5" customHeight="1" x14ac:dyDescent="0.2">
      <c r="A14" s="132">
        <v>3</v>
      </c>
      <c r="B14" s="21" t="s">
        <v>4</v>
      </c>
      <c r="D14" s="245">
        <f>'sch aa-PNMI'!D14</f>
        <v>2023</v>
      </c>
      <c r="F14" s="105">
        <v>0</v>
      </c>
      <c r="G14" s="249">
        <f>G13</f>
        <v>0</v>
      </c>
      <c r="H14" s="248">
        <v>0</v>
      </c>
      <c r="I14" s="105">
        <v>0</v>
      </c>
      <c r="J14" s="247">
        <f t="shared" si="0"/>
        <v>0</v>
      </c>
    </row>
    <row r="15" spans="1:10" ht="31.5" customHeight="1" x14ac:dyDescent="0.2">
      <c r="A15" s="132">
        <v>4</v>
      </c>
      <c r="B15" s="21" t="s">
        <v>5</v>
      </c>
      <c r="D15" s="245">
        <f>'sch aa-PNMI'!D15</f>
        <v>2023</v>
      </c>
      <c r="F15" s="105">
        <v>0</v>
      </c>
      <c r="G15" s="249">
        <f>G14</f>
        <v>0</v>
      </c>
      <c r="H15" s="248">
        <v>0</v>
      </c>
      <c r="I15" s="105">
        <v>0</v>
      </c>
      <c r="J15" s="247">
        <f t="shared" si="0"/>
        <v>0</v>
      </c>
    </row>
    <row r="16" spans="1:10" ht="31.5" customHeight="1" x14ac:dyDescent="0.2">
      <c r="A16" s="132">
        <v>5</v>
      </c>
      <c r="B16" s="21" t="s">
        <v>6</v>
      </c>
      <c r="D16" s="245">
        <f>'sch aa-PNMI'!D16</f>
        <v>2023</v>
      </c>
      <c r="F16" s="105">
        <v>0</v>
      </c>
      <c r="G16" s="249">
        <f>G15</f>
        <v>0</v>
      </c>
      <c r="H16" s="248">
        <v>0</v>
      </c>
      <c r="I16" s="105">
        <v>0</v>
      </c>
      <c r="J16" s="247">
        <f t="shared" si="0"/>
        <v>0</v>
      </c>
    </row>
    <row r="17" spans="1:10" ht="31.5" customHeight="1" x14ac:dyDescent="0.2">
      <c r="A17" s="132">
        <v>6</v>
      </c>
      <c r="B17" s="21" t="s">
        <v>7</v>
      </c>
      <c r="D17" s="245">
        <f>'sch aa-PNMI'!D17</f>
        <v>2023</v>
      </c>
      <c r="F17" s="105">
        <v>0</v>
      </c>
      <c r="G17" s="249">
        <f>G16</f>
        <v>0</v>
      </c>
      <c r="H17" s="248">
        <v>0</v>
      </c>
      <c r="I17" s="105">
        <v>0</v>
      </c>
      <c r="J17" s="247">
        <f t="shared" si="0"/>
        <v>0</v>
      </c>
    </row>
    <row r="18" spans="1:10" ht="31.5" customHeight="1" x14ac:dyDescent="0.2">
      <c r="A18" s="132">
        <v>7</v>
      </c>
      <c r="B18" s="21" t="s">
        <v>8</v>
      </c>
      <c r="D18" s="245">
        <f>'sch aa-PNMI'!D18</f>
        <v>2023</v>
      </c>
      <c r="F18" s="105">
        <v>0</v>
      </c>
      <c r="G18" s="248">
        <v>0</v>
      </c>
      <c r="H18" s="248">
        <v>0</v>
      </c>
      <c r="I18" s="105">
        <v>0</v>
      </c>
      <c r="J18" s="247">
        <f t="shared" si="0"/>
        <v>0</v>
      </c>
    </row>
    <row r="19" spans="1:10" ht="31.5" customHeight="1" x14ac:dyDescent="0.2">
      <c r="A19" s="132">
        <v>8</v>
      </c>
      <c r="B19" s="21" t="s">
        <v>9</v>
      </c>
      <c r="D19" s="245">
        <f>'sch aa-PNMI'!D19</f>
        <v>2023</v>
      </c>
      <c r="F19" s="105">
        <v>0</v>
      </c>
      <c r="G19" s="249">
        <f>G18</f>
        <v>0</v>
      </c>
      <c r="H19" s="248">
        <v>0</v>
      </c>
      <c r="I19" s="105">
        <v>0</v>
      </c>
      <c r="J19" s="247">
        <f t="shared" si="0"/>
        <v>0</v>
      </c>
    </row>
    <row r="20" spans="1:10" ht="31.5" customHeight="1" x14ac:dyDescent="0.2">
      <c r="A20" s="132">
        <v>9</v>
      </c>
      <c r="B20" s="21" t="s">
        <v>10</v>
      </c>
      <c r="D20" s="245">
        <f>'sch aa-PNMI'!D20</f>
        <v>2023</v>
      </c>
      <c r="F20" s="105">
        <v>0</v>
      </c>
      <c r="G20" s="249">
        <f>G19</f>
        <v>0</v>
      </c>
      <c r="H20" s="248">
        <v>0</v>
      </c>
      <c r="I20" s="105">
        <v>0</v>
      </c>
      <c r="J20" s="247">
        <f t="shared" si="0"/>
        <v>0</v>
      </c>
    </row>
    <row r="21" spans="1:10" ht="31.5" customHeight="1" x14ac:dyDescent="0.2">
      <c r="A21" s="132">
        <v>10</v>
      </c>
      <c r="B21" s="21" t="s">
        <v>11</v>
      </c>
      <c r="D21" s="245">
        <f>'sch aa-PNMI'!D21</f>
        <v>2023</v>
      </c>
      <c r="F21" s="105">
        <v>0</v>
      </c>
      <c r="G21" s="249">
        <f>G20</f>
        <v>0</v>
      </c>
      <c r="H21" s="248">
        <v>0</v>
      </c>
      <c r="I21" s="105">
        <v>0</v>
      </c>
      <c r="J21" s="247">
        <f t="shared" si="0"/>
        <v>0</v>
      </c>
    </row>
    <row r="22" spans="1:10" ht="31.5" customHeight="1" x14ac:dyDescent="0.2">
      <c r="A22" s="132">
        <v>11</v>
      </c>
      <c r="B22" s="21" t="s">
        <v>12</v>
      </c>
      <c r="D22" s="245">
        <f>'sch aa-PNMI'!D22</f>
        <v>2023</v>
      </c>
      <c r="F22" s="105">
        <v>0</v>
      </c>
      <c r="G22" s="249">
        <f>G21</f>
        <v>0</v>
      </c>
      <c r="H22" s="248">
        <v>0</v>
      </c>
      <c r="I22" s="105">
        <v>0</v>
      </c>
      <c r="J22" s="247">
        <f t="shared" si="0"/>
        <v>0</v>
      </c>
    </row>
    <row r="23" spans="1:10" ht="31.5" customHeight="1" x14ac:dyDescent="0.2">
      <c r="A23" s="132">
        <v>12</v>
      </c>
      <c r="B23" s="21" t="s">
        <v>13</v>
      </c>
      <c r="D23" s="245">
        <f>'sch aa-PNMI'!D23</f>
        <v>2023</v>
      </c>
      <c r="F23" s="105">
        <v>0</v>
      </c>
      <c r="G23" s="249">
        <f>G22</f>
        <v>0</v>
      </c>
      <c r="H23" s="248">
        <v>0</v>
      </c>
      <c r="I23" s="105">
        <v>0</v>
      </c>
      <c r="J23" s="247">
        <f t="shared" si="0"/>
        <v>0</v>
      </c>
    </row>
    <row r="24" spans="1:10" ht="31.5" customHeight="1" thickBot="1" x14ac:dyDescent="0.3">
      <c r="A24" s="132">
        <v>13</v>
      </c>
      <c r="B24" s="16" t="s">
        <v>250</v>
      </c>
      <c r="F24" s="246">
        <f>SUM(F12:F23)</f>
        <v>0</v>
      </c>
      <c r="H24" s="250">
        <f>SUM(H12:H23)</f>
        <v>0</v>
      </c>
      <c r="I24" s="246">
        <f>SUM(I12:I23)</f>
        <v>0</v>
      </c>
      <c r="J24" s="246">
        <f>SUM(J12:J23)</f>
        <v>0</v>
      </c>
    </row>
    <row r="25" spans="1:10" ht="15.75" thickTop="1" x14ac:dyDescent="0.2"/>
  </sheetData>
  <mergeCells count="3">
    <mergeCell ref="A4:J4"/>
    <mergeCell ref="A3:J3"/>
    <mergeCell ref="A5:J5"/>
  </mergeCells>
  <printOptions horizontalCentered="1"/>
  <pageMargins left="0.5" right="0.5" top="1" bottom="1" header="0.5" footer="0.5"/>
  <pageSetup scale="94" fitToHeight="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L26"/>
  <sheetViews>
    <sheetView showGridLines="0" zoomScale="75" zoomScaleNormal="75" workbookViewId="0">
      <selection activeCell="F11" sqref="F11"/>
    </sheetView>
  </sheetViews>
  <sheetFormatPr defaultColWidth="9.6640625" defaultRowHeight="15" x14ac:dyDescent="0.2"/>
  <cols>
    <col min="1" max="1" width="3.109375" style="275" bestFit="1" customWidth="1"/>
    <col min="2" max="2" width="15.77734375" style="266" customWidth="1"/>
    <col min="3" max="3" width="1.21875" style="266" customWidth="1"/>
    <col min="4" max="4" width="6.109375" style="266" bestFit="1" customWidth="1"/>
    <col min="5" max="5" width="1.33203125" style="266" customWidth="1"/>
    <col min="6" max="6" width="9.77734375" style="266" customWidth="1"/>
    <col min="7" max="7" width="9.6640625" style="266" customWidth="1"/>
    <col min="8" max="8" width="14.77734375" style="266" customWidth="1"/>
    <col min="9" max="9" width="9.6640625" style="266" customWidth="1"/>
    <col min="10" max="10" width="12.5546875" style="266" customWidth="1"/>
    <col min="11" max="11" width="9.6640625" style="266" customWidth="1"/>
    <col min="12" max="12" width="12.21875" style="266" customWidth="1"/>
    <col min="13" max="16384" width="9.6640625" style="266"/>
  </cols>
  <sheetData>
    <row r="1" spans="1:12" ht="15.75" x14ac:dyDescent="0.25">
      <c r="J1" s="13" t="str">
        <f>IF(GeneralInfo!$B$14="","",GeneralInfo!$B$14)</f>
        <v/>
      </c>
    </row>
    <row r="2" spans="1:12" ht="15.75" x14ac:dyDescent="0.25">
      <c r="J2" s="267" t="s">
        <v>683</v>
      </c>
    </row>
    <row r="3" spans="1:12" ht="15.75" customHeight="1" x14ac:dyDescent="0.25">
      <c r="A3" s="386">
        <f>GeneralInfo!$B$5</f>
        <v>0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2" ht="15.75" x14ac:dyDescent="0.25">
      <c r="A4" s="386" t="s">
        <v>695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2" ht="15.75" x14ac:dyDescent="0.25">
      <c r="A5" s="386" t="str">
        <f>"FOR THE PERIOD "&amp;TEXT(GeneralInfo!$B$15,"MM/DD/YYYY")&amp;" TO "&amp;TEXT(GeneralInfo!$B$16,"MM/DD/YYYY")</f>
        <v>FOR THE PERIOD 01/00/1900 TO 01/00/1900</v>
      </c>
      <c r="B5" s="386"/>
      <c r="C5" s="386"/>
      <c r="D5" s="386"/>
      <c r="E5" s="386"/>
      <c r="F5" s="386"/>
      <c r="G5" s="386"/>
      <c r="H5" s="386"/>
      <c r="I5" s="386"/>
      <c r="J5" s="386"/>
    </row>
    <row r="7" spans="1:12" ht="15.75" x14ac:dyDescent="0.25">
      <c r="F7" s="269">
        <v>1</v>
      </c>
      <c r="G7" s="269">
        <v>2</v>
      </c>
      <c r="H7" s="269">
        <v>3</v>
      </c>
      <c r="I7" s="269">
        <v>4</v>
      </c>
      <c r="J7" s="269">
        <v>5</v>
      </c>
    </row>
    <row r="8" spans="1:12" ht="15.75" x14ac:dyDescent="0.25">
      <c r="F8" s="268" t="s">
        <v>677</v>
      </c>
      <c r="G8" s="268" t="s">
        <v>343</v>
      </c>
      <c r="H8" s="268" t="s">
        <v>202</v>
      </c>
      <c r="I8" s="268" t="s">
        <v>678</v>
      </c>
      <c r="J8" s="268" t="s">
        <v>202</v>
      </c>
    </row>
    <row r="9" spans="1:12" ht="15.75" x14ac:dyDescent="0.25">
      <c r="F9" s="268" t="s">
        <v>666</v>
      </c>
      <c r="G9" s="268" t="s">
        <v>679</v>
      </c>
      <c r="H9" s="268" t="s">
        <v>236</v>
      </c>
      <c r="I9" s="268" t="s">
        <v>666</v>
      </c>
      <c r="J9" s="268" t="s">
        <v>680</v>
      </c>
    </row>
    <row r="10" spans="1:12" ht="16.5" thickBot="1" x14ac:dyDescent="0.3">
      <c r="B10" s="270" t="s">
        <v>260</v>
      </c>
      <c r="D10" s="270" t="s">
        <v>207</v>
      </c>
      <c r="F10" s="270" t="s">
        <v>238</v>
      </c>
      <c r="G10" s="270" t="s">
        <v>204</v>
      </c>
      <c r="H10" s="270" t="s">
        <v>681</v>
      </c>
      <c r="I10" s="270" t="s">
        <v>238</v>
      </c>
      <c r="J10" s="271" t="s">
        <v>682</v>
      </c>
      <c r="L10" s="272"/>
    </row>
    <row r="11" spans="1:12" ht="28.5" customHeight="1" x14ac:dyDescent="0.2">
      <c r="A11" s="276">
        <v>1</v>
      </c>
      <c r="B11" s="266" t="s">
        <v>2</v>
      </c>
      <c r="D11" s="274">
        <f>'sch k'!D11</f>
        <v>2023</v>
      </c>
      <c r="F11" s="281">
        <v>0</v>
      </c>
      <c r="G11" s="279">
        <v>0</v>
      </c>
      <c r="H11" s="279">
        <v>0</v>
      </c>
      <c r="I11" s="281">
        <v>0</v>
      </c>
      <c r="J11" s="282">
        <f>F11+I11</f>
        <v>0</v>
      </c>
    </row>
    <row r="12" spans="1:12" ht="28.5" customHeight="1" x14ac:dyDescent="0.2">
      <c r="A12" s="276">
        <v>2</v>
      </c>
      <c r="B12" s="266" t="s">
        <v>3</v>
      </c>
      <c r="D12" s="274">
        <f>'sch k'!D12</f>
        <v>2023</v>
      </c>
      <c r="F12" s="281">
        <v>0</v>
      </c>
      <c r="G12" s="278">
        <f>G11</f>
        <v>0</v>
      </c>
      <c r="H12" s="279">
        <v>0</v>
      </c>
      <c r="I12" s="281">
        <v>0</v>
      </c>
      <c r="J12" s="282">
        <f t="shared" ref="J12:J22" si="0">F12+I12</f>
        <v>0</v>
      </c>
    </row>
    <row r="13" spans="1:12" ht="28.5" customHeight="1" x14ac:dyDescent="0.2">
      <c r="A13" s="276">
        <v>3</v>
      </c>
      <c r="B13" s="266" t="s">
        <v>4</v>
      </c>
      <c r="D13" s="274">
        <f>'sch k'!D13</f>
        <v>2023</v>
      </c>
      <c r="F13" s="281">
        <v>0</v>
      </c>
      <c r="G13" s="278">
        <f>G12</f>
        <v>0</v>
      </c>
      <c r="H13" s="279">
        <v>0</v>
      </c>
      <c r="I13" s="281">
        <v>0</v>
      </c>
      <c r="J13" s="282">
        <f t="shared" si="0"/>
        <v>0</v>
      </c>
    </row>
    <row r="14" spans="1:12" ht="28.5" customHeight="1" x14ac:dyDescent="0.2">
      <c r="A14" s="276">
        <v>4</v>
      </c>
      <c r="B14" s="266" t="s">
        <v>5</v>
      </c>
      <c r="D14" s="274">
        <f>'sch k'!D14</f>
        <v>2023</v>
      </c>
      <c r="F14" s="281">
        <v>0</v>
      </c>
      <c r="G14" s="278">
        <f>G13</f>
        <v>0</v>
      </c>
      <c r="H14" s="279">
        <v>0</v>
      </c>
      <c r="I14" s="281">
        <v>0</v>
      </c>
      <c r="J14" s="282">
        <f t="shared" si="0"/>
        <v>0</v>
      </c>
    </row>
    <row r="15" spans="1:12" ht="28.5" customHeight="1" x14ac:dyDescent="0.2">
      <c r="A15" s="276">
        <v>5</v>
      </c>
      <c r="B15" s="266" t="s">
        <v>6</v>
      </c>
      <c r="D15" s="274">
        <f>'sch k'!D15</f>
        <v>2023</v>
      </c>
      <c r="F15" s="281">
        <v>0</v>
      </c>
      <c r="G15" s="278">
        <f>G14</f>
        <v>0</v>
      </c>
      <c r="H15" s="279">
        <v>0</v>
      </c>
      <c r="I15" s="281">
        <v>0</v>
      </c>
      <c r="J15" s="282">
        <f t="shared" si="0"/>
        <v>0</v>
      </c>
    </row>
    <row r="16" spans="1:12" ht="28.5" customHeight="1" x14ac:dyDescent="0.2">
      <c r="A16" s="276">
        <v>6</v>
      </c>
      <c r="B16" s="266" t="s">
        <v>7</v>
      </c>
      <c r="D16" s="274">
        <f>'sch k'!D16</f>
        <v>2023</v>
      </c>
      <c r="F16" s="281">
        <v>0</v>
      </c>
      <c r="G16" s="278">
        <f>G15</f>
        <v>0</v>
      </c>
      <c r="H16" s="279">
        <v>0</v>
      </c>
      <c r="I16" s="281">
        <v>0</v>
      </c>
      <c r="J16" s="282">
        <f t="shared" si="0"/>
        <v>0</v>
      </c>
    </row>
    <row r="17" spans="1:10" ht="28.5" customHeight="1" x14ac:dyDescent="0.2">
      <c r="A17" s="276">
        <v>7</v>
      </c>
      <c r="B17" s="266" t="s">
        <v>8</v>
      </c>
      <c r="D17" s="274">
        <f>'sch k'!D17</f>
        <v>2023</v>
      </c>
      <c r="F17" s="281">
        <v>0</v>
      </c>
      <c r="G17" s="279">
        <v>0</v>
      </c>
      <c r="H17" s="279">
        <v>0</v>
      </c>
      <c r="I17" s="281">
        <v>0</v>
      </c>
      <c r="J17" s="282">
        <f t="shared" si="0"/>
        <v>0</v>
      </c>
    </row>
    <row r="18" spans="1:10" ht="28.5" customHeight="1" x14ac:dyDescent="0.2">
      <c r="A18" s="276">
        <v>8</v>
      </c>
      <c r="B18" s="266" t="s">
        <v>9</v>
      </c>
      <c r="D18" s="274">
        <f>'sch k'!D18</f>
        <v>2023</v>
      </c>
      <c r="F18" s="281">
        <v>0</v>
      </c>
      <c r="G18" s="278">
        <f>G17</f>
        <v>0</v>
      </c>
      <c r="H18" s="279">
        <v>0</v>
      </c>
      <c r="I18" s="281">
        <v>0</v>
      </c>
      <c r="J18" s="282">
        <f t="shared" si="0"/>
        <v>0</v>
      </c>
    </row>
    <row r="19" spans="1:10" ht="28.5" customHeight="1" x14ac:dyDescent="0.2">
      <c r="A19" s="276">
        <v>9</v>
      </c>
      <c r="B19" s="266" t="s">
        <v>10</v>
      </c>
      <c r="D19" s="274">
        <f>'sch k'!D19</f>
        <v>2023</v>
      </c>
      <c r="F19" s="281">
        <v>0</v>
      </c>
      <c r="G19" s="278">
        <f>G18</f>
        <v>0</v>
      </c>
      <c r="H19" s="279">
        <v>0</v>
      </c>
      <c r="I19" s="281">
        <v>0</v>
      </c>
      <c r="J19" s="282">
        <f t="shared" si="0"/>
        <v>0</v>
      </c>
    </row>
    <row r="20" spans="1:10" ht="28.5" customHeight="1" x14ac:dyDescent="0.2">
      <c r="A20" s="276">
        <v>10</v>
      </c>
      <c r="B20" s="266" t="s">
        <v>11</v>
      </c>
      <c r="D20" s="274">
        <f>'sch k'!D20</f>
        <v>2023</v>
      </c>
      <c r="F20" s="281">
        <v>0</v>
      </c>
      <c r="G20" s="278">
        <f>G19</f>
        <v>0</v>
      </c>
      <c r="H20" s="279">
        <v>0</v>
      </c>
      <c r="I20" s="281">
        <v>0</v>
      </c>
      <c r="J20" s="282">
        <f t="shared" si="0"/>
        <v>0</v>
      </c>
    </row>
    <row r="21" spans="1:10" ht="28.5" customHeight="1" x14ac:dyDescent="0.2">
      <c r="A21" s="276">
        <v>11</v>
      </c>
      <c r="B21" s="266" t="s">
        <v>12</v>
      </c>
      <c r="D21" s="274">
        <f>'sch k'!D21</f>
        <v>2023</v>
      </c>
      <c r="F21" s="281">
        <v>0</v>
      </c>
      <c r="G21" s="278">
        <f>G20</f>
        <v>0</v>
      </c>
      <c r="H21" s="279">
        <v>0</v>
      </c>
      <c r="I21" s="281">
        <v>0</v>
      </c>
      <c r="J21" s="282">
        <f t="shared" si="0"/>
        <v>0</v>
      </c>
    </row>
    <row r="22" spans="1:10" ht="28.5" customHeight="1" x14ac:dyDescent="0.2">
      <c r="A22" s="276">
        <v>12</v>
      </c>
      <c r="B22" s="266" t="s">
        <v>13</v>
      </c>
      <c r="D22" s="274">
        <f>'sch k'!D22</f>
        <v>2023</v>
      </c>
      <c r="F22" s="281">
        <v>0</v>
      </c>
      <c r="G22" s="278">
        <f>G21</f>
        <v>0</v>
      </c>
      <c r="H22" s="279">
        <v>0</v>
      </c>
      <c r="I22" s="281">
        <v>0</v>
      </c>
      <c r="J22" s="282">
        <f t="shared" si="0"/>
        <v>0</v>
      </c>
    </row>
    <row r="23" spans="1:10" ht="28.5" customHeight="1" x14ac:dyDescent="0.2">
      <c r="A23" s="276">
        <v>13</v>
      </c>
      <c r="B23" t="s">
        <v>787</v>
      </c>
      <c r="F23" s="300"/>
      <c r="G23" s="301"/>
      <c r="H23" s="302">
        <v>0</v>
      </c>
      <c r="I23" s="300"/>
      <c r="J23" s="300"/>
    </row>
    <row r="24" spans="1:10" ht="28.5" customHeight="1" thickBot="1" x14ac:dyDescent="0.3">
      <c r="A24" s="276">
        <v>14</v>
      </c>
      <c r="B24" s="273" t="s">
        <v>250</v>
      </c>
      <c r="F24" s="277">
        <f>SUM(F11:F22)</f>
        <v>0</v>
      </c>
      <c r="H24" s="280">
        <f>SUM(H11:H23)</f>
        <v>0</v>
      </c>
      <c r="I24" s="277">
        <f>SUM(I11:I22)</f>
        <v>0</v>
      </c>
      <c r="J24" s="277">
        <f>SUM(J11:J22)</f>
        <v>0</v>
      </c>
    </row>
    <row r="25" spans="1:10" ht="15.75" thickTop="1" x14ac:dyDescent="0.2"/>
    <row r="26" spans="1:10" x14ac:dyDescent="0.2">
      <c r="A26" s="3" t="s">
        <v>320</v>
      </c>
      <c r="B26" s="21" t="s">
        <v>788</v>
      </c>
    </row>
  </sheetData>
  <mergeCells count="3">
    <mergeCell ref="A3:J3"/>
    <mergeCell ref="A4:J4"/>
    <mergeCell ref="A5:J5"/>
  </mergeCells>
  <printOptions horizontalCentered="1"/>
  <pageMargins left="0.5" right="0.5" top="0.75" bottom="0.5" header="0.5" footer="0.5"/>
  <pageSetup scale="9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S47"/>
  <sheetViews>
    <sheetView showGridLines="0" zoomScale="75" workbookViewId="0">
      <selection activeCell="C25" sqref="C25"/>
    </sheetView>
  </sheetViews>
  <sheetFormatPr defaultColWidth="9.6640625" defaultRowHeight="15" x14ac:dyDescent="0.2"/>
  <cols>
    <col min="1" max="1" width="3.21875" customWidth="1"/>
    <col min="2" max="2" width="2.5546875" customWidth="1"/>
    <col min="3" max="3" width="43" customWidth="1"/>
    <col min="4" max="4" width="1.77734375" customWidth="1"/>
    <col min="5" max="5" width="14.88671875" customWidth="1"/>
    <col min="6" max="6" width="2.21875" customWidth="1"/>
    <col min="7" max="7" width="14.88671875" customWidth="1"/>
    <col min="8" max="8" width="1.77734375" customWidth="1"/>
    <col min="9" max="9" width="14.6640625" customWidth="1"/>
    <col min="10" max="16" width="9.6640625" customWidth="1"/>
    <col min="17" max="17" width="12.21875" customWidth="1"/>
    <col min="18" max="18" width="9.6640625" customWidth="1"/>
    <col min="19" max="19" width="12.21875" customWidth="1"/>
  </cols>
  <sheetData>
    <row r="1" spans="1:19" ht="15.75" x14ac:dyDescent="0.25">
      <c r="I1" s="13" t="str">
        <f>IF(GeneralInfo!$B$14="","",GeneralInfo!$B$14)</f>
        <v/>
      </c>
    </row>
    <row r="2" spans="1:19" ht="15.75" x14ac:dyDescent="0.25">
      <c r="I2" s="184" t="s">
        <v>699</v>
      </c>
    </row>
    <row r="3" spans="1:19" ht="15.75" customHeight="1" x14ac:dyDescent="0.25">
      <c r="A3" s="390">
        <f>GeneralInfo!$B$5</f>
        <v>0</v>
      </c>
      <c r="B3" s="390"/>
      <c r="C3" s="390"/>
      <c r="D3" s="390"/>
      <c r="E3" s="390"/>
      <c r="F3" s="390"/>
      <c r="G3" s="390"/>
      <c r="H3" s="390"/>
      <c r="I3" s="390"/>
    </row>
    <row r="4" spans="1:19" ht="15.75" x14ac:dyDescent="0.25">
      <c r="A4" s="390" t="str">
        <f>UPPER("Calculation of Fixed, direct, PCS &amp; Routine Costs")</f>
        <v>CALCULATION OF FIXED, DIRECT, PCS &amp; ROUTINE COSTS</v>
      </c>
      <c r="B4" s="390"/>
      <c r="C4" s="390"/>
      <c r="D4" s="390"/>
      <c r="E4" s="390"/>
      <c r="F4" s="390"/>
      <c r="G4" s="390"/>
      <c r="H4" s="390"/>
      <c r="I4" s="390"/>
    </row>
    <row r="5" spans="1:19" ht="15.75" x14ac:dyDescent="0.25">
      <c r="A5" s="390" t="s">
        <v>707</v>
      </c>
      <c r="B5" s="390"/>
      <c r="C5" s="390"/>
      <c r="D5" s="390"/>
      <c r="E5" s="390"/>
      <c r="F5" s="390"/>
      <c r="G5" s="390"/>
      <c r="H5" s="390"/>
      <c r="I5" s="390"/>
    </row>
    <row r="6" spans="1:19" ht="15.75" x14ac:dyDescent="0.25">
      <c r="A6" s="390" t="str">
        <f>"FOR THE PERIOD "&amp;TEXT(GeneralInfo!$B$15,"MM/DD/YYYY")&amp;" TO "&amp;TEXT(GeneralInfo!$B$16,"MM/DD/YYYY")</f>
        <v>FOR THE PERIOD 01/00/1900 TO 01/00/1900</v>
      </c>
      <c r="B6" s="390"/>
      <c r="C6" s="390"/>
      <c r="D6" s="390"/>
      <c r="E6" s="390"/>
      <c r="F6" s="390"/>
      <c r="G6" s="390"/>
      <c r="H6" s="390"/>
      <c r="I6" s="390"/>
    </row>
    <row r="8" spans="1:19" ht="15.75" x14ac:dyDescent="0.25">
      <c r="E8" s="20">
        <v>1</v>
      </c>
      <c r="F8" s="16"/>
      <c r="G8" s="20">
        <v>2</v>
      </c>
      <c r="H8" s="16"/>
      <c r="I8" s="20">
        <v>3</v>
      </c>
    </row>
    <row r="9" spans="1:19" ht="15.75" x14ac:dyDescent="0.25">
      <c r="E9" s="14" t="s">
        <v>301</v>
      </c>
      <c r="F9" s="16"/>
      <c r="G9" s="14" t="s">
        <v>282</v>
      </c>
      <c r="H9" s="16"/>
      <c r="I9" s="14" t="s">
        <v>283</v>
      </c>
      <c r="Q9" s="24"/>
      <c r="S9" s="24"/>
    </row>
    <row r="10" spans="1:19" ht="15.75" x14ac:dyDescent="0.25">
      <c r="E10" s="14" t="s">
        <v>307</v>
      </c>
      <c r="F10" s="16"/>
      <c r="G10" s="14" t="s">
        <v>284</v>
      </c>
      <c r="H10" s="16"/>
      <c r="I10" s="14" t="s">
        <v>216</v>
      </c>
    </row>
    <row r="11" spans="1:19" ht="16.5" thickBot="1" x14ac:dyDescent="0.3">
      <c r="E11" s="17" t="s">
        <v>405</v>
      </c>
      <c r="F11" s="16"/>
      <c r="G11" s="17" t="s">
        <v>219</v>
      </c>
      <c r="H11" s="16"/>
      <c r="I11" s="17" t="s">
        <v>219</v>
      </c>
    </row>
    <row r="12" spans="1:19" ht="19.5" customHeight="1" x14ac:dyDescent="0.25">
      <c r="A12" s="12">
        <v>1</v>
      </c>
      <c r="B12" s="21" t="s">
        <v>793</v>
      </c>
      <c r="C12" s="16"/>
      <c r="I12" s="97">
        <f>'sch r'!L177</f>
        <v>0</v>
      </c>
    </row>
    <row r="13" spans="1:19" ht="19.5" customHeight="1" x14ac:dyDescent="0.2">
      <c r="A13" s="3"/>
      <c r="B13" s="21" t="s">
        <v>794</v>
      </c>
    </row>
    <row r="14" spans="1:19" ht="19.5" customHeight="1" x14ac:dyDescent="0.2">
      <c r="A14" s="12">
        <v>2</v>
      </c>
      <c r="B14" t="s">
        <v>303</v>
      </c>
      <c r="E14" s="117">
        <f>'sch r'!L26</f>
        <v>0</v>
      </c>
      <c r="F14" s="3"/>
      <c r="G14" s="116"/>
      <c r="H14" s="3"/>
      <c r="I14" s="117">
        <f>E14+G14</f>
        <v>0</v>
      </c>
    </row>
    <row r="15" spans="1:19" ht="19.5" customHeight="1" x14ac:dyDescent="0.2">
      <c r="A15" s="12">
        <v>3</v>
      </c>
      <c r="B15" t="s">
        <v>110</v>
      </c>
      <c r="E15" s="117">
        <f>'sch r'!L27</f>
        <v>0</v>
      </c>
      <c r="F15" s="3"/>
      <c r="G15" s="116"/>
      <c r="H15" s="3"/>
      <c r="I15" s="117">
        <f t="shared" ref="I15:I34" si="0">E15+G15</f>
        <v>0</v>
      </c>
    </row>
    <row r="16" spans="1:19" ht="19.5" customHeight="1" x14ac:dyDescent="0.2">
      <c r="A16" s="12">
        <v>4</v>
      </c>
      <c r="B16" t="s">
        <v>111</v>
      </c>
      <c r="E16" s="117">
        <f>'sch r'!L28</f>
        <v>0</v>
      </c>
      <c r="F16" s="3"/>
      <c r="G16" s="116"/>
      <c r="H16" s="3"/>
      <c r="I16" s="117">
        <f t="shared" si="0"/>
        <v>0</v>
      </c>
    </row>
    <row r="17" spans="1:9" ht="19.5" customHeight="1" x14ac:dyDescent="0.2">
      <c r="A17" s="12">
        <v>5</v>
      </c>
      <c r="B17" t="s">
        <v>121</v>
      </c>
      <c r="E17" s="117">
        <f>'sch r'!L29</f>
        <v>0</v>
      </c>
      <c r="F17" s="3"/>
      <c r="G17" s="116"/>
      <c r="H17" s="3"/>
      <c r="I17" s="117">
        <f t="shared" si="0"/>
        <v>0</v>
      </c>
    </row>
    <row r="18" spans="1:9" ht="19.5" customHeight="1" x14ac:dyDescent="0.2">
      <c r="A18" s="12">
        <v>6</v>
      </c>
      <c r="B18" t="s">
        <v>112</v>
      </c>
      <c r="E18" s="117">
        <f>'sch r'!L30</f>
        <v>0</v>
      </c>
      <c r="F18" s="3"/>
      <c r="G18" s="116"/>
      <c r="H18" s="3"/>
      <c r="I18" s="117">
        <f t="shared" si="0"/>
        <v>0</v>
      </c>
    </row>
    <row r="19" spans="1:9" ht="19.5" customHeight="1" x14ac:dyDescent="0.2">
      <c r="A19" s="12">
        <v>7</v>
      </c>
      <c r="B19" t="s">
        <v>113</v>
      </c>
      <c r="E19" s="117">
        <f>'sch r'!L31</f>
        <v>0</v>
      </c>
      <c r="F19" s="3"/>
      <c r="G19" s="116"/>
      <c r="H19" s="3"/>
      <c r="I19" s="117">
        <f t="shared" si="0"/>
        <v>0</v>
      </c>
    </row>
    <row r="20" spans="1:9" ht="19.5" customHeight="1" x14ac:dyDescent="0.2">
      <c r="A20" s="12">
        <v>8</v>
      </c>
      <c r="B20" t="s">
        <v>114</v>
      </c>
      <c r="E20" s="117">
        <f>'sch r'!L32</f>
        <v>0</v>
      </c>
      <c r="F20" s="3"/>
      <c r="G20" s="116"/>
      <c r="H20" s="3"/>
      <c r="I20" s="117">
        <f t="shared" si="0"/>
        <v>0</v>
      </c>
    </row>
    <row r="21" spans="1:9" ht="19.5" customHeight="1" x14ac:dyDescent="0.2">
      <c r="A21" s="12">
        <v>9</v>
      </c>
      <c r="B21" t="s">
        <v>115</v>
      </c>
      <c r="E21" s="117">
        <f>'sch r'!L33</f>
        <v>0</v>
      </c>
      <c r="F21" s="3"/>
      <c r="G21" s="116"/>
      <c r="H21" s="3"/>
      <c r="I21" s="117">
        <f t="shared" si="0"/>
        <v>0</v>
      </c>
    </row>
    <row r="22" spans="1:9" ht="19.5" customHeight="1" x14ac:dyDescent="0.2">
      <c r="A22" s="12">
        <v>10</v>
      </c>
      <c r="B22" t="s">
        <v>116</v>
      </c>
      <c r="E22" s="117">
        <f>'sch r'!L34</f>
        <v>0</v>
      </c>
      <c r="F22" s="3"/>
      <c r="G22" s="116"/>
      <c r="H22" s="3"/>
      <c r="I22" s="117">
        <f t="shared" si="0"/>
        <v>0</v>
      </c>
    </row>
    <row r="23" spans="1:9" ht="19.5" customHeight="1" x14ac:dyDescent="0.2">
      <c r="A23" s="12">
        <v>11</v>
      </c>
      <c r="B23" t="s">
        <v>117</v>
      </c>
      <c r="E23" s="117">
        <f>'sch r'!L35</f>
        <v>0</v>
      </c>
      <c r="F23" s="3"/>
      <c r="G23" s="116"/>
      <c r="H23" s="3"/>
      <c r="I23" s="117">
        <f t="shared" si="0"/>
        <v>0</v>
      </c>
    </row>
    <row r="24" spans="1:9" ht="19.5" customHeight="1" x14ac:dyDescent="0.2">
      <c r="A24" s="12">
        <v>12</v>
      </c>
      <c r="B24" s="21" t="s">
        <v>629</v>
      </c>
      <c r="E24" s="117">
        <f>'sch r'!L36</f>
        <v>0</v>
      </c>
      <c r="F24" s="3"/>
      <c r="G24" s="116"/>
      <c r="H24" s="3"/>
      <c r="I24" s="117">
        <f t="shared" si="0"/>
        <v>0</v>
      </c>
    </row>
    <row r="25" spans="1:9" ht="19.5" customHeight="1" x14ac:dyDescent="0.2">
      <c r="A25" s="12">
        <v>13</v>
      </c>
      <c r="B25" t="s">
        <v>118</v>
      </c>
      <c r="E25" s="117">
        <f>'sch r'!L37</f>
        <v>0</v>
      </c>
      <c r="F25" s="3"/>
      <c r="G25" s="116"/>
      <c r="H25" s="3"/>
      <c r="I25" s="117">
        <f t="shared" si="0"/>
        <v>0</v>
      </c>
    </row>
    <row r="26" spans="1:9" ht="19.5" customHeight="1" x14ac:dyDescent="0.2">
      <c r="A26" s="12">
        <v>14</v>
      </c>
      <c r="B26" t="s">
        <v>119</v>
      </c>
      <c r="E26" s="117">
        <f>'sch r'!L38</f>
        <v>0</v>
      </c>
      <c r="F26" s="3"/>
      <c r="G26" s="116"/>
      <c r="H26" s="3"/>
      <c r="I26" s="117">
        <f t="shared" si="0"/>
        <v>0</v>
      </c>
    </row>
    <row r="27" spans="1:9" ht="19.5" customHeight="1" x14ac:dyDescent="0.2">
      <c r="A27" s="12">
        <v>15</v>
      </c>
      <c r="B27" t="s">
        <v>120</v>
      </c>
      <c r="E27" s="117">
        <f>'sch r'!L39</f>
        <v>0</v>
      </c>
      <c r="F27" s="3"/>
      <c r="G27" s="116"/>
      <c r="H27" s="3"/>
      <c r="I27" s="117">
        <f t="shared" si="0"/>
        <v>0</v>
      </c>
    </row>
    <row r="28" spans="1:9" ht="19.5" customHeight="1" x14ac:dyDescent="0.2">
      <c r="A28" s="12">
        <v>16</v>
      </c>
      <c r="B28" s="21" t="s">
        <v>172</v>
      </c>
      <c r="E28" s="117">
        <f>'sch r'!L40</f>
        <v>0</v>
      </c>
      <c r="F28" s="3" t="s">
        <v>302</v>
      </c>
      <c r="G28" s="117">
        <f>-I45</f>
        <v>0</v>
      </c>
      <c r="H28" s="3"/>
      <c r="I28" s="117">
        <f t="shared" si="0"/>
        <v>0</v>
      </c>
    </row>
    <row r="29" spans="1:9" ht="19.5" customHeight="1" x14ac:dyDescent="0.2">
      <c r="A29" s="12">
        <v>17</v>
      </c>
      <c r="B29" t="s">
        <v>122</v>
      </c>
      <c r="E29" s="117">
        <f>'sch r'!L41</f>
        <v>0</v>
      </c>
      <c r="F29" s="3"/>
      <c r="G29" s="116"/>
      <c r="H29" s="3"/>
      <c r="I29" s="117">
        <f t="shared" si="0"/>
        <v>0</v>
      </c>
    </row>
    <row r="30" spans="1:9" ht="19.5" customHeight="1" x14ac:dyDescent="0.2">
      <c r="A30" s="12">
        <v>18</v>
      </c>
      <c r="B30" t="s">
        <v>123</v>
      </c>
      <c r="E30" s="117">
        <f>'sch r'!L42</f>
        <v>0</v>
      </c>
      <c r="F30" s="3"/>
      <c r="G30" s="116"/>
      <c r="H30" s="3"/>
      <c r="I30" s="117">
        <f t="shared" si="0"/>
        <v>0</v>
      </c>
    </row>
    <row r="31" spans="1:9" ht="19.5" customHeight="1" x14ac:dyDescent="0.2">
      <c r="A31" s="12">
        <v>19</v>
      </c>
      <c r="B31" t="s">
        <v>426</v>
      </c>
      <c r="E31" s="117">
        <f>'sch r'!L43</f>
        <v>0</v>
      </c>
      <c r="F31" s="3" t="s">
        <v>425</v>
      </c>
      <c r="G31" s="117">
        <f>-E31</f>
        <v>0</v>
      </c>
      <c r="H31" s="3"/>
      <c r="I31" s="117">
        <f t="shared" si="0"/>
        <v>0</v>
      </c>
    </row>
    <row r="32" spans="1:9" ht="19.5" customHeight="1" x14ac:dyDescent="0.2">
      <c r="A32" s="12">
        <v>20</v>
      </c>
      <c r="B32" t="s">
        <v>630</v>
      </c>
      <c r="E32" s="117">
        <f>'sch r'!L44</f>
        <v>0</v>
      </c>
      <c r="F32" s="3"/>
      <c r="G32" s="116"/>
      <c r="H32" s="3"/>
      <c r="I32" s="117">
        <f t="shared" si="0"/>
        <v>0</v>
      </c>
    </row>
    <row r="33" spans="1:9" ht="19.5" customHeight="1" x14ac:dyDescent="0.2">
      <c r="A33" s="12">
        <v>21</v>
      </c>
      <c r="B33" s="329" t="s">
        <v>784</v>
      </c>
      <c r="E33" s="117">
        <f>'sch r'!L45</f>
        <v>0</v>
      </c>
      <c r="F33" s="3"/>
      <c r="G33" s="116"/>
      <c r="H33" s="3"/>
      <c r="I33" s="117">
        <f t="shared" si="0"/>
        <v>0</v>
      </c>
    </row>
    <row r="34" spans="1:9" ht="19.5" customHeight="1" x14ac:dyDescent="0.2">
      <c r="A34" s="12">
        <v>22</v>
      </c>
      <c r="B34" s="98" t="str">
        <f>'sch r'!B46</f>
        <v>Other:</v>
      </c>
      <c r="C34" s="98"/>
      <c r="E34" s="117">
        <f>'sch r'!L46</f>
        <v>0</v>
      </c>
      <c r="F34" s="3"/>
      <c r="G34" s="116"/>
      <c r="H34" s="3"/>
      <c r="I34" s="117">
        <f t="shared" si="0"/>
        <v>0</v>
      </c>
    </row>
    <row r="35" spans="1:9" ht="25.5" customHeight="1" thickBot="1" x14ac:dyDescent="0.25">
      <c r="A35" s="12">
        <v>23</v>
      </c>
      <c r="B35" s="21" t="s">
        <v>334</v>
      </c>
      <c r="E35" s="224">
        <f>SUM(E14:E34)</f>
        <v>0</v>
      </c>
      <c r="F35" s="3"/>
      <c r="G35" s="224">
        <f>SUM(G14:G34)</f>
        <v>0</v>
      </c>
      <c r="H35" s="3"/>
      <c r="I35" s="117">
        <f>SUM(I14:I34)</f>
        <v>0</v>
      </c>
    </row>
    <row r="36" spans="1:9" ht="25.5" customHeight="1" thickTop="1" x14ac:dyDescent="0.2">
      <c r="A36" s="12">
        <v>24</v>
      </c>
      <c r="B36" s="21" t="s">
        <v>795</v>
      </c>
      <c r="I36" s="117">
        <f>'sch r'!L84</f>
        <v>0</v>
      </c>
    </row>
    <row r="37" spans="1:9" ht="25.5" customHeight="1" x14ac:dyDescent="0.25">
      <c r="A37" s="12">
        <v>25</v>
      </c>
      <c r="B37" s="21" t="s">
        <v>813</v>
      </c>
      <c r="C37" s="16"/>
      <c r="H37" s="2"/>
      <c r="I37" s="117">
        <f>I35+I36</f>
        <v>0</v>
      </c>
    </row>
    <row r="38" spans="1:9" ht="25.5" customHeight="1" x14ac:dyDescent="0.25">
      <c r="A38" s="12">
        <v>26</v>
      </c>
      <c r="B38" s="21" t="s">
        <v>797</v>
      </c>
      <c r="C38" s="16"/>
      <c r="G38" s="2"/>
      <c r="H38" s="2"/>
      <c r="I38" s="117">
        <f>'sch r'!L169</f>
        <v>0</v>
      </c>
    </row>
    <row r="39" spans="1:9" ht="25.5" customHeight="1" x14ac:dyDescent="0.25">
      <c r="A39" s="12">
        <v>27</v>
      </c>
      <c r="B39" s="21" t="s">
        <v>814</v>
      </c>
      <c r="C39" s="16"/>
      <c r="I39" s="117">
        <f>I12-I37-I38</f>
        <v>0</v>
      </c>
    </row>
    <row r="41" spans="1:9" x14ac:dyDescent="0.2">
      <c r="A41" s="36" t="s">
        <v>356</v>
      </c>
      <c r="B41" s="36"/>
      <c r="C41" s="36"/>
    </row>
    <row r="42" spans="1:9" x14ac:dyDescent="0.2">
      <c r="A42" s="37" t="s">
        <v>302</v>
      </c>
      <c r="B42" s="36" t="s">
        <v>390</v>
      </c>
      <c r="C42" s="36"/>
    </row>
    <row r="43" spans="1:9" x14ac:dyDescent="0.2">
      <c r="A43" s="37"/>
      <c r="B43" s="36" t="s">
        <v>419</v>
      </c>
      <c r="C43" s="36" t="s">
        <v>696</v>
      </c>
      <c r="E43" s="117">
        <f>SUM('sch r'!L12:L16)+'sch r'!L19+'sch r'!L63</f>
        <v>0</v>
      </c>
      <c r="G43" s="130">
        <f>IFERROR(ROUND(E43/$E$45,4),0)</f>
        <v>0</v>
      </c>
      <c r="I43" s="115">
        <f>ROUND($E$28*G43,0)</f>
        <v>0</v>
      </c>
    </row>
    <row r="44" spans="1:9" x14ac:dyDescent="0.2">
      <c r="A44" s="62"/>
      <c r="B44" s="36" t="s">
        <v>420</v>
      </c>
      <c r="C44" s="36" t="s">
        <v>697</v>
      </c>
      <c r="E44" s="118">
        <f>'sch r'!L92+'sch r'!L112+'sch r'!L122</f>
        <v>0</v>
      </c>
      <c r="G44" s="225">
        <f>IFERROR(ROUND(E44/$E$45,4),0)</f>
        <v>0</v>
      </c>
      <c r="H44" s="4"/>
      <c r="I44" s="226">
        <f>ROUND($E$28*G44,0)</f>
        <v>0</v>
      </c>
    </row>
    <row r="45" spans="1:9" ht="15.75" thickBot="1" x14ac:dyDescent="0.25">
      <c r="A45" s="36"/>
      <c r="B45" s="36" t="s">
        <v>421</v>
      </c>
      <c r="C45" s="36" t="s">
        <v>698</v>
      </c>
      <c r="E45" s="113">
        <f>SUM('sch r'!L12:L16,'sch r'!L19,'sch r'!L61,'sch r'!L63,'sch r'!L65,'sch r'!L78,'sch r'!L92,'sch r'!L112,'sch r'!L122,'sch r'!L132)</f>
        <v>0</v>
      </c>
      <c r="I45" s="191">
        <f>SUM(I43:I44)</f>
        <v>0</v>
      </c>
    </row>
    <row r="46" spans="1:9" ht="7.5" customHeight="1" thickTop="1" x14ac:dyDescent="0.2">
      <c r="A46" s="36"/>
      <c r="B46" s="36"/>
      <c r="C46" s="36"/>
      <c r="E46" s="114"/>
    </row>
    <row r="47" spans="1:9" x14ac:dyDescent="0.2">
      <c r="A47" s="37" t="s">
        <v>425</v>
      </c>
      <c r="B47" s="36" t="s">
        <v>427</v>
      </c>
    </row>
  </sheetData>
  <mergeCells count="4">
    <mergeCell ref="A3:I3"/>
    <mergeCell ref="A4:I4"/>
    <mergeCell ref="A5:I5"/>
    <mergeCell ref="A6:I6"/>
  </mergeCells>
  <printOptions horizontalCentered="1"/>
  <pageMargins left="0.25" right="0.25" top="0.75" bottom="0.75" header="0.5" footer="0.5"/>
  <pageSetup scale="83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J24"/>
  <sheetViews>
    <sheetView showGridLines="0" zoomScale="75" zoomScaleNormal="75" workbookViewId="0">
      <selection activeCell="H22" sqref="H22"/>
    </sheetView>
  </sheetViews>
  <sheetFormatPr defaultColWidth="9.6640625" defaultRowHeight="15" x14ac:dyDescent="0.2"/>
  <cols>
    <col min="1" max="1" width="3.109375" style="35" bestFit="1" customWidth="1"/>
    <col min="2" max="2" width="3.6640625" style="35" customWidth="1"/>
    <col min="3" max="3" width="63.6640625" style="32" bestFit="1" customWidth="1"/>
    <col min="4" max="4" width="13.6640625" style="32" customWidth="1"/>
    <col min="5" max="5" width="1.6640625" style="32" customWidth="1"/>
    <col min="6" max="6" width="13.6640625" style="32" customWidth="1"/>
    <col min="7" max="8" width="9.6640625" style="32"/>
    <col min="9" max="10" width="10.21875" style="32" bestFit="1" customWidth="1"/>
    <col min="11" max="16384" width="9.6640625" style="32"/>
  </cols>
  <sheetData>
    <row r="1" spans="1:10" ht="15.75" x14ac:dyDescent="0.25">
      <c r="F1" s="13" t="str">
        <f>IF(GeneralInfo!$B$14="","",GeneralInfo!$B$14)</f>
        <v/>
      </c>
    </row>
    <row r="2" spans="1:10" ht="15.75" x14ac:dyDescent="0.25">
      <c r="F2" s="287" t="s">
        <v>700</v>
      </c>
    </row>
    <row r="3" spans="1:10" ht="15.75" customHeight="1" x14ac:dyDescent="0.25">
      <c r="A3" s="404">
        <f>GeneralInfo!$B$5</f>
        <v>0</v>
      </c>
      <c r="B3" s="404"/>
      <c r="C3" s="404"/>
      <c r="D3" s="404"/>
      <c r="E3" s="404"/>
      <c r="F3" s="404"/>
    </row>
    <row r="4" spans="1:10" ht="15.75" x14ac:dyDescent="0.25">
      <c r="A4" s="405" t="s">
        <v>736</v>
      </c>
      <c r="B4" s="405"/>
      <c r="C4" s="405"/>
      <c r="D4" s="405"/>
      <c r="E4" s="405"/>
      <c r="F4" s="405"/>
    </row>
    <row r="5" spans="1:10" ht="15.75" x14ac:dyDescent="0.25">
      <c r="A5" s="403" t="s">
        <v>707</v>
      </c>
      <c r="B5" s="403"/>
      <c r="C5" s="403"/>
      <c r="D5" s="403"/>
      <c r="E5" s="403"/>
      <c r="F5" s="403"/>
    </row>
    <row r="6" spans="1:10" ht="15.75" x14ac:dyDescent="0.25">
      <c r="A6" s="404" t="str">
        <f>"FOR THE PERIOD "&amp;TEXT(GeneralInfo!$B$15,"MM/DD/YYYY")&amp;" TO "&amp;TEXT(GeneralInfo!$B$16,"MM/DD/YYYY")</f>
        <v>FOR THE PERIOD 01/00/1900 TO 01/00/1900</v>
      </c>
      <c r="B6" s="404"/>
      <c r="C6" s="404"/>
      <c r="D6" s="404"/>
      <c r="E6" s="404"/>
      <c r="F6" s="404"/>
    </row>
    <row r="8" spans="1:10" ht="15.75" x14ac:dyDescent="0.25">
      <c r="D8" s="213" t="s">
        <v>642</v>
      </c>
      <c r="E8" s="34"/>
      <c r="F8" s="213" t="s">
        <v>643</v>
      </c>
    </row>
    <row r="9" spans="1:10" ht="15.75" x14ac:dyDescent="0.25">
      <c r="D9" s="59" t="s">
        <v>216</v>
      </c>
      <c r="E9" s="60"/>
      <c r="F9" s="59" t="s">
        <v>412</v>
      </c>
      <c r="I9" s="231"/>
      <c r="J9" s="231"/>
    </row>
    <row r="10" spans="1:10" ht="16.5" thickBot="1" x14ac:dyDescent="0.3">
      <c r="D10" s="61" t="s">
        <v>219</v>
      </c>
      <c r="E10" s="60"/>
      <c r="F10" s="61" t="s">
        <v>231</v>
      </c>
      <c r="I10" s="231"/>
    </row>
    <row r="11" spans="1:10" ht="29.25" customHeight="1" x14ac:dyDescent="0.2">
      <c r="A11" s="35" t="s">
        <v>642</v>
      </c>
      <c r="B11" s="32" t="s">
        <v>725</v>
      </c>
      <c r="D11" s="227">
        <f>'sch y-cbs'!K34</f>
        <v>0</v>
      </c>
      <c r="F11" s="232">
        <f>IFERROR(ROUND(D11/MAX(D17:D18),2),0)</f>
        <v>0</v>
      </c>
    </row>
    <row r="12" spans="1:10" ht="29.25" customHeight="1" x14ac:dyDescent="0.2">
      <c r="A12" s="35" t="s">
        <v>643</v>
      </c>
      <c r="B12" s="32" t="s">
        <v>818</v>
      </c>
      <c r="D12" s="227">
        <f>'sch w-cbs'!I37</f>
        <v>0</v>
      </c>
      <c r="F12" s="232">
        <f>IFERROR(ROUND(D12/MAX(D17:D18),2),0)</f>
        <v>0</v>
      </c>
    </row>
    <row r="13" spans="1:10" ht="29.25" customHeight="1" x14ac:dyDescent="0.2">
      <c r="A13" s="35" t="s">
        <v>644</v>
      </c>
      <c r="B13" s="32" t="s">
        <v>819</v>
      </c>
      <c r="D13" s="227">
        <f>'sch w-cbs'!I38</f>
        <v>0</v>
      </c>
      <c r="F13" s="232">
        <f>IFERROR(ROUND(D13/MAX(D17:D18),2),0)</f>
        <v>0</v>
      </c>
    </row>
    <row r="14" spans="1:10" ht="29.25" customHeight="1" x14ac:dyDescent="0.2">
      <c r="A14" s="35" t="s">
        <v>607</v>
      </c>
      <c r="B14" s="32" t="s">
        <v>464</v>
      </c>
      <c r="D14" s="227">
        <f>SUM(D11:D13)</f>
        <v>0</v>
      </c>
      <c r="F14" s="232">
        <f>SUM(F11:F13)</f>
        <v>0</v>
      </c>
    </row>
    <row r="15" spans="1:10" ht="29.25" customHeight="1" x14ac:dyDescent="0.2">
      <c r="A15" s="35" t="s">
        <v>608</v>
      </c>
      <c r="B15" s="32" t="s">
        <v>447</v>
      </c>
    </row>
    <row r="16" spans="1:10" ht="21" customHeight="1" x14ac:dyDescent="0.2">
      <c r="B16" s="35" t="s">
        <v>385</v>
      </c>
      <c r="C16" s="32" t="s">
        <v>448</v>
      </c>
      <c r="D16" s="228">
        <f>BedProration!H9*(_xlfn.DAYS(GeneralInfo!B16,GeneralInfo!B15)+1)</f>
        <v>0</v>
      </c>
    </row>
    <row r="17" spans="1:4" ht="21" customHeight="1" x14ac:dyDescent="0.2">
      <c r="B17" s="35" t="s">
        <v>386</v>
      </c>
      <c r="C17" s="32" t="s">
        <v>445</v>
      </c>
      <c r="D17" s="229">
        <f>IF(BedProration!H9&lt;7,ROUND('sch x-cbs'!D16*0.8,0),ROUND('sch x-cbs'!D16*0.9,0))</f>
        <v>0</v>
      </c>
    </row>
    <row r="18" spans="1:4" ht="21" customHeight="1" x14ac:dyDescent="0.2">
      <c r="B18" s="35" t="s">
        <v>387</v>
      </c>
      <c r="C18" s="32" t="s">
        <v>726</v>
      </c>
      <c r="D18" s="230">
        <f>'sch ac-r&amp;b'!J23</f>
        <v>0</v>
      </c>
    </row>
    <row r="19" spans="1:4" ht="31.5" customHeight="1" x14ac:dyDescent="0.2">
      <c r="A19" s="35" t="s">
        <v>609</v>
      </c>
      <c r="B19" s="32" t="s">
        <v>446</v>
      </c>
      <c r="D19" s="232">
        <f>F14</f>
        <v>0</v>
      </c>
    </row>
    <row r="20" spans="1:4" ht="29.25" customHeight="1" x14ac:dyDescent="0.2">
      <c r="A20" s="35" t="s">
        <v>610</v>
      </c>
      <c r="B20" s="32" t="s">
        <v>727</v>
      </c>
      <c r="D20" s="228">
        <f>'sch ac-r&amp;b'!F23</f>
        <v>0</v>
      </c>
    </row>
    <row r="21" spans="1:4" ht="29.25" customHeight="1" x14ac:dyDescent="0.2">
      <c r="A21" s="35" t="s">
        <v>611</v>
      </c>
      <c r="B21" s="32" t="s">
        <v>438</v>
      </c>
      <c r="D21" s="233">
        <f>ROUND(D19*D20,2)</f>
        <v>0</v>
      </c>
    </row>
    <row r="22" spans="1:4" ht="29.25" customHeight="1" x14ac:dyDescent="0.2">
      <c r="A22" s="35" t="s">
        <v>612</v>
      </c>
      <c r="B22" s="32" t="s">
        <v>728</v>
      </c>
      <c r="D22" s="233">
        <f>'sch ac-r&amp;b'!H23</f>
        <v>0</v>
      </c>
    </row>
    <row r="23" spans="1:4" ht="29.25" customHeight="1" x14ac:dyDescent="0.2">
      <c r="A23" s="35" t="s">
        <v>613</v>
      </c>
      <c r="B23" t="s">
        <v>439</v>
      </c>
      <c r="D23" s="232">
        <f>D21-D22</f>
        <v>0</v>
      </c>
    </row>
    <row r="24" spans="1:4" ht="18.75" customHeight="1" x14ac:dyDescent="0.2"/>
  </sheetData>
  <mergeCells count="4">
    <mergeCell ref="A3:F3"/>
    <mergeCell ref="A5:F5"/>
    <mergeCell ref="A6:F6"/>
    <mergeCell ref="A4:F4"/>
  </mergeCells>
  <printOptions horizontalCentered="1"/>
  <pageMargins left="0.5" right="0.5" top="0.75" bottom="0.75" header="0.5" footer="0.5"/>
  <pageSetup scale="82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C19"/>
  <sheetViews>
    <sheetView showGridLines="0" zoomScale="75" zoomScaleNormal="75" workbookViewId="0">
      <selection activeCell="B12" sqref="B12"/>
    </sheetView>
  </sheetViews>
  <sheetFormatPr defaultColWidth="9.6640625" defaultRowHeight="15" x14ac:dyDescent="0.2"/>
  <cols>
    <col min="1" max="1" width="2" style="35" bestFit="1" customWidth="1"/>
    <col min="2" max="2" width="76.88671875" style="32" customWidth="1"/>
    <col min="3" max="3" width="13.6640625" style="32" customWidth="1"/>
    <col min="4" max="4" width="9.77734375" style="32" customWidth="1"/>
    <col min="5" max="16384" width="9.6640625" style="32"/>
  </cols>
  <sheetData>
    <row r="1" spans="1:3" ht="15.75" x14ac:dyDescent="0.25">
      <c r="C1" s="13" t="str">
        <f>IF(GeneralInfo!$B$14="","",GeneralInfo!$B$14)</f>
        <v/>
      </c>
    </row>
    <row r="2" spans="1:3" ht="15.75" x14ac:dyDescent="0.25">
      <c r="C2" s="287" t="s">
        <v>706</v>
      </c>
    </row>
    <row r="3" spans="1:3" ht="15.75" customHeight="1" x14ac:dyDescent="0.25">
      <c r="A3" s="404">
        <f>GeneralInfo!$B$5</f>
        <v>0</v>
      </c>
      <c r="B3" s="404"/>
      <c r="C3" s="404"/>
    </row>
    <row r="4" spans="1:3" ht="15.75" x14ac:dyDescent="0.25">
      <c r="A4" s="405" t="s">
        <v>433</v>
      </c>
      <c r="B4" s="405"/>
      <c r="C4" s="405"/>
    </row>
    <row r="5" spans="1:3" ht="15.75" x14ac:dyDescent="0.25">
      <c r="A5" s="403" t="s">
        <v>707</v>
      </c>
      <c r="B5" s="403"/>
      <c r="C5" s="403"/>
    </row>
    <row r="6" spans="1:3" ht="15.75" x14ac:dyDescent="0.25">
      <c r="A6" s="404" t="str">
        <f>"FOR THE PERIOD "&amp;TEXT(GeneralInfo!$B$15,"MM/DD/YYYY")&amp;" TO "&amp;TEXT(GeneralInfo!$B$16,"MM/DD/YYYY")</f>
        <v>FOR THE PERIOD 01/00/1900 TO 01/00/1900</v>
      </c>
      <c r="B6" s="404"/>
      <c r="C6" s="404"/>
    </row>
    <row r="8" spans="1:3" ht="15.75" x14ac:dyDescent="0.25">
      <c r="C8" s="63"/>
    </row>
    <row r="9" spans="1:3" ht="15.75" x14ac:dyDescent="0.25">
      <c r="C9" s="59" t="s">
        <v>216</v>
      </c>
    </row>
    <row r="10" spans="1:3" ht="16.5" thickBot="1" x14ac:dyDescent="0.3">
      <c r="C10" s="64" t="s">
        <v>219</v>
      </c>
    </row>
    <row r="11" spans="1:3" ht="28.5" customHeight="1" x14ac:dyDescent="0.2">
      <c r="A11" s="35" t="s">
        <v>642</v>
      </c>
      <c r="B11" s="32" t="s">
        <v>773</v>
      </c>
      <c r="C11" s="234">
        <f>'sch y-cbs'!K22</f>
        <v>0</v>
      </c>
    </row>
    <row r="12" spans="1:3" ht="28.5" customHeight="1" x14ac:dyDescent="0.2">
      <c r="A12" s="35" t="s">
        <v>643</v>
      </c>
      <c r="B12" s="32" t="s">
        <v>729</v>
      </c>
      <c r="C12" s="292">
        <f>'sch y-cbs'!K31</f>
        <v>0</v>
      </c>
    </row>
    <row r="13" spans="1:3" ht="28.5" customHeight="1" x14ac:dyDescent="0.2">
      <c r="A13" s="35" t="s">
        <v>644</v>
      </c>
      <c r="B13" s="32" t="s">
        <v>730</v>
      </c>
      <c r="C13" s="292">
        <f>C11+C12</f>
        <v>0</v>
      </c>
    </row>
    <row r="14" spans="1:3" ht="28.5" customHeight="1" x14ac:dyDescent="0.2">
      <c r="A14" s="35" t="s">
        <v>607</v>
      </c>
      <c r="B14" s="32" t="s">
        <v>708</v>
      </c>
      <c r="C14" s="230">
        <f>'sch ac-pcs'!J23</f>
        <v>0</v>
      </c>
    </row>
    <row r="15" spans="1:3" ht="28.5" customHeight="1" x14ac:dyDescent="0.2">
      <c r="A15" s="35" t="s">
        <v>608</v>
      </c>
      <c r="B15" s="32" t="s">
        <v>731</v>
      </c>
      <c r="C15" s="235">
        <f>IFERROR(ROUND(C13/C14,2),0)</f>
        <v>0</v>
      </c>
    </row>
    <row r="16" spans="1:3" ht="28.5" customHeight="1" x14ac:dyDescent="0.2">
      <c r="A16" s="35" t="s">
        <v>609</v>
      </c>
      <c r="B16" s="32" t="s">
        <v>709</v>
      </c>
      <c r="C16" s="228">
        <f>'sch ac-pcs'!F23</f>
        <v>0</v>
      </c>
    </row>
    <row r="17" spans="1:3" ht="29.25" customHeight="1" x14ac:dyDescent="0.2">
      <c r="A17" s="35" t="s">
        <v>610</v>
      </c>
      <c r="B17" s="32" t="s">
        <v>732</v>
      </c>
      <c r="C17" s="233">
        <f>ROUND(C15*C16,2)</f>
        <v>0</v>
      </c>
    </row>
    <row r="18" spans="1:3" ht="29.25" customHeight="1" x14ac:dyDescent="0.2">
      <c r="A18" s="35" t="s">
        <v>611</v>
      </c>
      <c r="B18" s="32" t="s">
        <v>767</v>
      </c>
      <c r="C18" s="233">
        <f>'sch ac-pnmi'!H24+'sch ac-pcs'!H23</f>
        <v>0</v>
      </c>
    </row>
    <row r="19" spans="1:3" ht="29.25" customHeight="1" x14ac:dyDescent="0.2">
      <c r="A19" s="35" t="s">
        <v>612</v>
      </c>
      <c r="B19" s="32" t="s">
        <v>733</v>
      </c>
      <c r="C19" s="232">
        <f>C17-C18</f>
        <v>0</v>
      </c>
    </row>
  </sheetData>
  <mergeCells count="4">
    <mergeCell ref="A3:C3"/>
    <mergeCell ref="A4:C4"/>
    <mergeCell ref="A5:C5"/>
    <mergeCell ref="A6:C6"/>
  </mergeCells>
  <printOptions horizontalCentered="1"/>
  <pageMargins left="0.5" right="0.5" top="1" bottom="0.75" header="0.5" footer="0.5"/>
  <pageSetup scale="86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L36"/>
  <sheetViews>
    <sheetView showGridLines="0" zoomScale="75" zoomScaleNormal="75" workbookViewId="0">
      <selection activeCell="B37" sqref="B37"/>
    </sheetView>
  </sheetViews>
  <sheetFormatPr defaultColWidth="9.6640625" defaultRowHeight="15" x14ac:dyDescent="0.2"/>
  <cols>
    <col min="1" max="1" width="3.109375" style="289" bestFit="1" customWidth="1"/>
    <col min="2" max="2" width="3.77734375" customWidth="1"/>
    <col min="3" max="3" width="15.6640625" customWidth="1"/>
    <col min="4" max="4" width="3.5546875" customWidth="1"/>
    <col min="5" max="5" width="17.21875" customWidth="1"/>
    <col min="6" max="6" width="3.109375" customWidth="1"/>
    <col min="7" max="7" width="13.6640625" customWidth="1"/>
    <col min="8" max="8" width="3.44140625" customWidth="1"/>
    <col min="9" max="9" width="15" customWidth="1"/>
    <col min="10" max="10" width="1.33203125" customWidth="1"/>
    <col min="11" max="11" width="14.88671875" customWidth="1"/>
    <col min="12" max="12" width="14.77734375" customWidth="1"/>
    <col min="13" max="16" width="9.6640625" customWidth="1"/>
    <col min="17" max="17" width="12.21875" customWidth="1"/>
    <col min="18" max="18" width="9.6640625" customWidth="1"/>
    <col min="19" max="19" width="12.21875" customWidth="1"/>
  </cols>
  <sheetData>
    <row r="1" spans="1:12" ht="15.75" x14ac:dyDescent="0.25">
      <c r="K1" s="13" t="str">
        <f>IF(GeneralInfo!$B$14="","",GeneralInfo!$B$14)</f>
        <v/>
      </c>
    </row>
    <row r="2" spans="1:12" ht="15.75" x14ac:dyDescent="0.25">
      <c r="K2" s="184" t="s">
        <v>701</v>
      </c>
    </row>
    <row r="3" spans="1:12" ht="15.75" customHeight="1" x14ac:dyDescent="0.25">
      <c r="A3" s="390">
        <f>GeneralInfo!$B$5</f>
        <v>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</row>
    <row r="4" spans="1:12" ht="15.75" x14ac:dyDescent="0.25">
      <c r="A4" s="390" t="s">
        <v>382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15"/>
    </row>
    <row r="5" spans="1:12" ht="15.75" x14ac:dyDescent="0.25">
      <c r="A5" s="390" t="s">
        <v>418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15"/>
    </row>
    <row r="6" spans="1:12" ht="15.75" x14ac:dyDescent="0.25">
      <c r="A6" s="390" t="s">
        <v>707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15"/>
    </row>
    <row r="7" spans="1:12" ht="15.75" x14ac:dyDescent="0.25">
      <c r="A7" s="390" t="str">
        <f>"FOR THE PERIOD "&amp;TEXT(GeneralInfo!$B$15,"MM/DD/YYYY")&amp;" TO "&amp;TEXT(GeneralInfo!$B$16,"MM/DD/YYYY")</f>
        <v>FOR THE PERIOD 01/00/1900 TO 01/00/1900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</row>
    <row r="9" spans="1:12" ht="16.5" thickBot="1" x14ac:dyDescent="0.3">
      <c r="I9" s="30">
        <v>1</v>
      </c>
      <c r="K9" s="30">
        <v>2</v>
      </c>
      <c r="L9" s="20"/>
    </row>
    <row r="10" spans="1:12" ht="18.75" customHeight="1" x14ac:dyDescent="0.2">
      <c r="A10" s="289" t="s">
        <v>642</v>
      </c>
      <c r="B10" t="s">
        <v>820</v>
      </c>
      <c r="K10" s="117">
        <f>'sch w-cbs'!I39</f>
        <v>0</v>
      </c>
    </row>
    <row r="11" spans="1:12" ht="18.75" customHeight="1" x14ac:dyDescent="0.2">
      <c r="A11" s="289" t="s">
        <v>643</v>
      </c>
      <c r="B11" t="s">
        <v>702</v>
      </c>
    </row>
    <row r="12" spans="1:12" ht="18.75" customHeight="1" x14ac:dyDescent="0.2">
      <c r="B12" s="3" t="s">
        <v>373</v>
      </c>
      <c r="C12" s="21" t="s">
        <v>663</v>
      </c>
      <c r="I12" s="117">
        <f>'sch r'!L24</f>
        <v>0</v>
      </c>
    </row>
    <row r="13" spans="1:12" ht="18.75" customHeight="1" x14ac:dyDescent="0.2">
      <c r="B13" s="3" t="s">
        <v>374</v>
      </c>
      <c r="C13" s="21" t="s">
        <v>664</v>
      </c>
      <c r="I13" s="117">
        <f>'sch r'!L43</f>
        <v>0</v>
      </c>
    </row>
    <row r="14" spans="1:12" ht="18.75" customHeight="1" x14ac:dyDescent="0.2">
      <c r="B14" s="3" t="s">
        <v>375</v>
      </c>
      <c r="C14" s="21" t="s">
        <v>798</v>
      </c>
      <c r="I14" s="117">
        <f>'sch r'!L63</f>
        <v>0</v>
      </c>
    </row>
    <row r="15" spans="1:12" ht="18.75" customHeight="1" x14ac:dyDescent="0.2">
      <c r="B15" s="3" t="s">
        <v>376</v>
      </c>
      <c r="C15" s="21" t="s">
        <v>799</v>
      </c>
      <c r="I15" s="117">
        <f>'sch r'!L64</f>
        <v>0</v>
      </c>
    </row>
    <row r="16" spans="1:12" ht="18.75" customHeight="1" x14ac:dyDescent="0.2">
      <c r="B16" s="3" t="s">
        <v>377</v>
      </c>
      <c r="C16" s="21" t="s">
        <v>800</v>
      </c>
      <c r="I16" s="117">
        <f>'sch r'!L67</f>
        <v>0</v>
      </c>
    </row>
    <row r="17" spans="1:11" ht="18.75" customHeight="1" x14ac:dyDescent="0.2">
      <c r="B17" s="3" t="s">
        <v>378</v>
      </c>
      <c r="C17" s="21" t="s">
        <v>801</v>
      </c>
      <c r="I17" s="117">
        <f>'sch r'!L124</f>
        <v>0</v>
      </c>
    </row>
    <row r="18" spans="1:11" ht="18.75" customHeight="1" x14ac:dyDescent="0.2">
      <c r="B18" s="3" t="s">
        <v>379</v>
      </c>
      <c r="C18" s="367" t="s">
        <v>195</v>
      </c>
      <c r="D18" s="367"/>
      <c r="E18" s="367"/>
      <c r="I18" s="116">
        <v>0</v>
      </c>
    </row>
    <row r="19" spans="1:11" ht="18.75" customHeight="1" x14ac:dyDescent="0.2">
      <c r="B19" s="3" t="s">
        <v>380</v>
      </c>
      <c r="C19" t="s">
        <v>703</v>
      </c>
      <c r="I19" s="117">
        <f>'sch w-cbs'!I43</f>
        <v>0</v>
      </c>
    </row>
    <row r="20" spans="1:11" ht="18.75" customHeight="1" x14ac:dyDescent="0.2">
      <c r="B20" s="3" t="s">
        <v>381</v>
      </c>
      <c r="C20" t="s">
        <v>516</v>
      </c>
      <c r="K20" s="117">
        <f>SUM(I12:I19)</f>
        <v>0</v>
      </c>
    </row>
    <row r="21" spans="1:11" ht="18.75" customHeight="1" x14ac:dyDescent="0.2">
      <c r="A21" s="289" t="s">
        <v>644</v>
      </c>
      <c r="B21" s="10" t="s">
        <v>721</v>
      </c>
      <c r="K21" s="291">
        <f>ROUND(K20*0.35,0)</f>
        <v>0</v>
      </c>
    </row>
    <row r="22" spans="1:11" ht="18.75" customHeight="1" x14ac:dyDescent="0.2">
      <c r="A22" s="289" t="s">
        <v>607</v>
      </c>
      <c r="B22" s="10" t="s">
        <v>722</v>
      </c>
      <c r="K22" s="291">
        <f>K20+K21</f>
        <v>0</v>
      </c>
    </row>
    <row r="23" spans="1:11" ht="18.75" customHeight="1" x14ac:dyDescent="0.2">
      <c r="A23" s="289" t="s">
        <v>608</v>
      </c>
      <c r="B23" s="10" t="s">
        <v>704</v>
      </c>
      <c r="K23" s="2"/>
    </row>
    <row r="24" spans="1:11" ht="18.75" customHeight="1" x14ac:dyDescent="0.2">
      <c r="B24" s="3" t="s">
        <v>373</v>
      </c>
      <c r="C24" s="21" t="s">
        <v>893</v>
      </c>
      <c r="I24" s="117">
        <f>'sch r'!L92+'sch r'!L95+'sch r'!L97</f>
        <v>0</v>
      </c>
      <c r="K24" s="2"/>
    </row>
    <row r="25" spans="1:11" ht="18.75" customHeight="1" x14ac:dyDescent="0.2">
      <c r="B25" s="3" t="s">
        <v>374</v>
      </c>
      <c r="C25" s="21" t="s">
        <v>802</v>
      </c>
      <c r="I25" s="117">
        <f>'sch r'!L93</f>
        <v>0</v>
      </c>
      <c r="K25" s="2"/>
    </row>
    <row r="26" spans="1:11" ht="18.75" customHeight="1" x14ac:dyDescent="0.2">
      <c r="B26" s="3" t="s">
        <v>375</v>
      </c>
      <c r="C26" s="21" t="s">
        <v>803</v>
      </c>
      <c r="I26" s="117">
        <f>'sch r'!L112+'sch r'!L116+'sch r'!L117</f>
        <v>0</v>
      </c>
      <c r="K26" s="2"/>
    </row>
    <row r="27" spans="1:11" ht="18.75" customHeight="1" x14ac:dyDescent="0.2">
      <c r="B27" s="3" t="s">
        <v>376</v>
      </c>
      <c r="C27" s="21" t="s">
        <v>804</v>
      </c>
      <c r="I27" s="117">
        <f>'sch r'!L113</f>
        <v>0</v>
      </c>
      <c r="K27" s="2"/>
    </row>
    <row r="28" spans="1:11" ht="18.75" customHeight="1" x14ac:dyDescent="0.2">
      <c r="B28" s="3" t="s">
        <v>377</v>
      </c>
      <c r="C28" s="21" t="s">
        <v>805</v>
      </c>
      <c r="I28" s="117">
        <f>'sch r'!L122+'sch r'!L127</f>
        <v>0</v>
      </c>
      <c r="K28" s="2"/>
    </row>
    <row r="29" spans="1:11" ht="18.75" customHeight="1" x14ac:dyDescent="0.2">
      <c r="B29" s="3" t="s">
        <v>378</v>
      </c>
      <c r="C29" s="21" t="s">
        <v>806</v>
      </c>
      <c r="I29" s="117">
        <f>'sch r'!L123</f>
        <v>0</v>
      </c>
      <c r="K29" s="2"/>
    </row>
    <row r="30" spans="1:11" ht="18.75" customHeight="1" x14ac:dyDescent="0.2">
      <c r="B30" s="3" t="s">
        <v>379</v>
      </c>
      <c r="C30" t="s">
        <v>705</v>
      </c>
      <c r="I30" s="117">
        <f>'sch w-cbs'!I44</f>
        <v>0</v>
      </c>
      <c r="K30" s="2"/>
    </row>
    <row r="31" spans="1:11" ht="18.75" customHeight="1" x14ac:dyDescent="0.2">
      <c r="B31" s="3" t="s">
        <v>380</v>
      </c>
      <c r="C31" t="s">
        <v>417</v>
      </c>
      <c r="K31" s="117">
        <f>SUM(I24:I30)</f>
        <v>0</v>
      </c>
    </row>
    <row r="32" spans="1:11" ht="18.75" customHeight="1" x14ac:dyDescent="0.2">
      <c r="A32" s="289" t="s">
        <v>609</v>
      </c>
      <c r="B32" s="21" t="s">
        <v>821</v>
      </c>
      <c r="K32" s="117">
        <f>K10-K20-K31</f>
        <v>0</v>
      </c>
    </row>
    <row r="33" spans="1:11" ht="18.75" customHeight="1" x14ac:dyDescent="0.2">
      <c r="A33" s="289" t="s">
        <v>610</v>
      </c>
      <c r="B33" s="10" t="s">
        <v>723</v>
      </c>
      <c r="K33" s="291">
        <f>K21</f>
        <v>0</v>
      </c>
    </row>
    <row r="34" spans="1:11" ht="18.75" customHeight="1" x14ac:dyDescent="0.2">
      <c r="A34" s="289" t="s">
        <v>611</v>
      </c>
      <c r="B34" s="10" t="s">
        <v>724</v>
      </c>
      <c r="K34" s="291">
        <f>K32-K33</f>
        <v>0</v>
      </c>
    </row>
    <row r="36" spans="1:11" x14ac:dyDescent="0.2">
      <c r="A36" s="289" t="s">
        <v>320</v>
      </c>
      <c r="B36" t="s">
        <v>896</v>
      </c>
    </row>
  </sheetData>
  <mergeCells count="6">
    <mergeCell ref="C18:E18"/>
    <mergeCell ref="A3:K3"/>
    <mergeCell ref="A4:K4"/>
    <mergeCell ref="A5:K5"/>
    <mergeCell ref="A6:K6"/>
    <mergeCell ref="A7:K7"/>
  </mergeCells>
  <printOptions horizontalCentered="1"/>
  <pageMargins left="0.25" right="0.25" top="0.5" bottom="0.5" header="0.5" footer="0.5"/>
  <pageSetup scale="9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L24"/>
  <sheetViews>
    <sheetView showGridLines="0" zoomScale="75" workbookViewId="0">
      <selection activeCell="O30" sqref="O30"/>
    </sheetView>
  </sheetViews>
  <sheetFormatPr defaultColWidth="9.6640625" defaultRowHeight="15" x14ac:dyDescent="0.2"/>
  <cols>
    <col min="1" max="1" width="3.109375" style="275" bestFit="1" customWidth="1"/>
    <col min="2" max="2" width="17" style="266" customWidth="1"/>
    <col min="3" max="3" width="1.21875" style="266" customWidth="1"/>
    <col min="4" max="4" width="6.109375" style="266" bestFit="1" customWidth="1"/>
    <col min="5" max="5" width="1.33203125" style="266" customWidth="1"/>
    <col min="6" max="6" width="9.77734375" style="266" customWidth="1"/>
    <col min="7" max="7" width="9.6640625" style="266" customWidth="1"/>
    <col min="8" max="8" width="14.77734375" style="266" customWidth="1"/>
    <col min="9" max="9" width="9.6640625" style="266" customWidth="1"/>
    <col min="10" max="10" width="12.5546875" style="266" customWidth="1"/>
    <col min="11" max="11" width="9.6640625" style="266" customWidth="1"/>
    <col min="12" max="12" width="12.21875" style="266" customWidth="1"/>
    <col min="13" max="16384" width="9.6640625" style="266"/>
  </cols>
  <sheetData>
    <row r="1" spans="1:12" ht="15.75" x14ac:dyDescent="0.25">
      <c r="J1" s="13" t="str">
        <f>IF(GeneralInfo!$B$14="","",GeneralInfo!$B$14)</f>
        <v/>
      </c>
    </row>
    <row r="2" spans="1:12" ht="15.75" x14ac:dyDescent="0.25">
      <c r="J2" s="267" t="s">
        <v>687</v>
      </c>
    </row>
    <row r="3" spans="1:12" ht="15.75" customHeight="1" x14ac:dyDescent="0.25">
      <c r="A3" s="386">
        <f>GeneralInfo!$B$5</f>
        <v>0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2" ht="15.75" x14ac:dyDescent="0.25">
      <c r="A4" s="386" t="s">
        <v>740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2" ht="15.75" x14ac:dyDescent="0.25">
      <c r="A5" s="386" t="str">
        <f>"FOR THE PERIOD "&amp;TEXT(GeneralInfo!$B$15,"MM/DD/YYYY")&amp;" TO "&amp;TEXT(GeneralInfo!$B$16,"MM/DD/YYYY")</f>
        <v>FOR THE PERIOD 01/00/1900 TO 01/00/1900</v>
      </c>
      <c r="B5" s="386"/>
      <c r="C5" s="386"/>
      <c r="D5" s="386"/>
      <c r="E5" s="386"/>
      <c r="F5" s="386"/>
      <c r="G5" s="386"/>
      <c r="H5" s="386"/>
      <c r="I5" s="386"/>
      <c r="J5" s="386"/>
    </row>
    <row r="7" spans="1:12" ht="15.75" x14ac:dyDescent="0.25">
      <c r="F7" s="269">
        <v>1</v>
      </c>
      <c r="G7" s="269">
        <v>2</v>
      </c>
      <c r="H7" s="269">
        <v>3</v>
      </c>
      <c r="I7" s="269">
        <v>4</v>
      </c>
      <c r="J7" s="269">
        <v>5</v>
      </c>
    </row>
    <row r="8" spans="1:12" ht="15.75" x14ac:dyDescent="0.25">
      <c r="F8" s="268" t="s">
        <v>677</v>
      </c>
      <c r="G8" s="268" t="s">
        <v>343</v>
      </c>
      <c r="H8" s="268" t="s">
        <v>202</v>
      </c>
      <c r="I8" s="268" t="s">
        <v>678</v>
      </c>
      <c r="J8" s="268" t="s">
        <v>202</v>
      </c>
    </row>
    <row r="9" spans="1:12" ht="15.75" x14ac:dyDescent="0.25">
      <c r="F9" s="268" t="s">
        <v>344</v>
      </c>
      <c r="G9" s="268" t="s">
        <v>344</v>
      </c>
      <c r="H9" s="268" t="s">
        <v>236</v>
      </c>
      <c r="I9" s="268" t="s">
        <v>344</v>
      </c>
      <c r="J9" s="268" t="s">
        <v>443</v>
      </c>
    </row>
    <row r="10" spans="1:12" ht="16.5" thickBot="1" x14ac:dyDescent="0.3">
      <c r="B10" s="270" t="s">
        <v>260</v>
      </c>
      <c r="D10" s="270" t="s">
        <v>207</v>
      </c>
      <c r="F10" s="270" t="s">
        <v>238</v>
      </c>
      <c r="G10" s="270" t="s">
        <v>204</v>
      </c>
      <c r="H10" s="270" t="s">
        <v>681</v>
      </c>
      <c r="I10" s="270" t="s">
        <v>238</v>
      </c>
      <c r="J10" s="271" t="s">
        <v>682</v>
      </c>
      <c r="L10" s="272"/>
    </row>
    <row r="11" spans="1:12" ht="28.5" customHeight="1" x14ac:dyDescent="0.2">
      <c r="A11" s="276">
        <v>1</v>
      </c>
      <c r="B11" s="266" t="s">
        <v>2</v>
      </c>
      <c r="D11" s="274">
        <f>'sch k'!D11</f>
        <v>2023</v>
      </c>
      <c r="F11" s="281">
        <v>0</v>
      </c>
      <c r="G11" s="279">
        <v>0</v>
      </c>
      <c r="H11" s="279">
        <v>0</v>
      </c>
      <c r="I11" s="281">
        <v>0</v>
      </c>
      <c r="J11" s="282">
        <f>F11+I11</f>
        <v>0</v>
      </c>
    </row>
    <row r="12" spans="1:12" ht="28.5" customHeight="1" x14ac:dyDescent="0.2">
      <c r="A12" s="276">
        <v>2</v>
      </c>
      <c r="B12" s="266" t="s">
        <v>3</v>
      </c>
      <c r="D12" s="274">
        <f>'sch k'!D12</f>
        <v>2023</v>
      </c>
      <c r="F12" s="281">
        <v>0</v>
      </c>
      <c r="G12" s="278">
        <f>G11</f>
        <v>0</v>
      </c>
      <c r="H12" s="279">
        <v>0</v>
      </c>
      <c r="I12" s="281">
        <v>0</v>
      </c>
      <c r="J12" s="282">
        <f t="shared" ref="J12:J22" si="0">F12+I12</f>
        <v>0</v>
      </c>
    </row>
    <row r="13" spans="1:12" ht="28.5" customHeight="1" x14ac:dyDescent="0.2">
      <c r="A13" s="276">
        <v>3</v>
      </c>
      <c r="B13" s="266" t="s">
        <v>4</v>
      </c>
      <c r="D13" s="274">
        <f>'sch k'!D13</f>
        <v>2023</v>
      </c>
      <c r="F13" s="281">
        <v>0</v>
      </c>
      <c r="G13" s="278">
        <f>G12</f>
        <v>0</v>
      </c>
      <c r="H13" s="279">
        <v>0</v>
      </c>
      <c r="I13" s="281">
        <v>0</v>
      </c>
      <c r="J13" s="282">
        <f t="shared" si="0"/>
        <v>0</v>
      </c>
    </row>
    <row r="14" spans="1:12" ht="28.5" customHeight="1" x14ac:dyDescent="0.2">
      <c r="A14" s="276">
        <v>4</v>
      </c>
      <c r="B14" s="266" t="s">
        <v>5</v>
      </c>
      <c r="D14" s="274">
        <f>'sch k'!D14</f>
        <v>2023</v>
      </c>
      <c r="F14" s="281">
        <v>0</v>
      </c>
      <c r="G14" s="278">
        <f>G13</f>
        <v>0</v>
      </c>
      <c r="H14" s="279">
        <v>0</v>
      </c>
      <c r="I14" s="281">
        <v>0</v>
      </c>
      <c r="J14" s="282">
        <f t="shared" si="0"/>
        <v>0</v>
      </c>
    </row>
    <row r="15" spans="1:12" ht="28.5" customHeight="1" x14ac:dyDescent="0.2">
      <c r="A15" s="276">
        <v>5</v>
      </c>
      <c r="B15" s="266" t="s">
        <v>6</v>
      </c>
      <c r="D15" s="274">
        <f>'sch k'!D15</f>
        <v>2023</v>
      </c>
      <c r="F15" s="281">
        <v>0</v>
      </c>
      <c r="G15" s="278">
        <f>G14</f>
        <v>0</v>
      </c>
      <c r="H15" s="279">
        <v>0</v>
      </c>
      <c r="I15" s="281">
        <v>0</v>
      </c>
      <c r="J15" s="282">
        <f t="shared" si="0"/>
        <v>0</v>
      </c>
    </row>
    <row r="16" spans="1:12" ht="28.5" customHeight="1" x14ac:dyDescent="0.2">
      <c r="A16" s="276">
        <v>6</v>
      </c>
      <c r="B16" s="266" t="s">
        <v>7</v>
      </c>
      <c r="D16" s="274">
        <f>'sch k'!D16</f>
        <v>2023</v>
      </c>
      <c r="F16" s="281">
        <v>0</v>
      </c>
      <c r="G16" s="278">
        <f>G15</f>
        <v>0</v>
      </c>
      <c r="H16" s="279">
        <v>0</v>
      </c>
      <c r="I16" s="281">
        <v>0</v>
      </c>
      <c r="J16" s="282">
        <f t="shared" si="0"/>
        <v>0</v>
      </c>
    </row>
    <row r="17" spans="1:10" ht="28.5" customHeight="1" x14ac:dyDescent="0.2">
      <c r="A17" s="276">
        <v>7</v>
      </c>
      <c r="B17" s="266" t="s">
        <v>8</v>
      </c>
      <c r="D17" s="274">
        <f>'sch k'!D17</f>
        <v>2023</v>
      </c>
      <c r="F17" s="281">
        <v>0</v>
      </c>
      <c r="G17" s="279">
        <v>0</v>
      </c>
      <c r="H17" s="279">
        <v>0</v>
      </c>
      <c r="I17" s="281">
        <v>0</v>
      </c>
      <c r="J17" s="282">
        <f t="shared" si="0"/>
        <v>0</v>
      </c>
    </row>
    <row r="18" spans="1:10" ht="28.5" customHeight="1" x14ac:dyDescent="0.2">
      <c r="A18" s="276">
        <v>8</v>
      </c>
      <c r="B18" s="266" t="s">
        <v>9</v>
      </c>
      <c r="D18" s="274">
        <f>'sch k'!D18</f>
        <v>2023</v>
      </c>
      <c r="F18" s="281">
        <v>0</v>
      </c>
      <c r="G18" s="278">
        <f>G17</f>
        <v>0</v>
      </c>
      <c r="H18" s="279">
        <v>0</v>
      </c>
      <c r="I18" s="281">
        <v>0</v>
      </c>
      <c r="J18" s="282">
        <f t="shared" si="0"/>
        <v>0</v>
      </c>
    </row>
    <row r="19" spans="1:10" ht="28.5" customHeight="1" x14ac:dyDescent="0.2">
      <c r="A19" s="276">
        <v>9</v>
      </c>
      <c r="B19" s="266" t="s">
        <v>10</v>
      </c>
      <c r="D19" s="274">
        <f>'sch k'!D19</f>
        <v>2023</v>
      </c>
      <c r="F19" s="281">
        <v>0</v>
      </c>
      <c r="G19" s="278">
        <f>G18</f>
        <v>0</v>
      </c>
      <c r="H19" s="279">
        <v>0</v>
      </c>
      <c r="I19" s="281">
        <v>0</v>
      </c>
      <c r="J19" s="282">
        <f t="shared" si="0"/>
        <v>0</v>
      </c>
    </row>
    <row r="20" spans="1:10" ht="28.5" customHeight="1" x14ac:dyDescent="0.2">
      <c r="A20" s="276">
        <v>10</v>
      </c>
      <c r="B20" s="266" t="s">
        <v>11</v>
      </c>
      <c r="D20" s="274">
        <f>'sch k'!D20</f>
        <v>2023</v>
      </c>
      <c r="F20" s="281">
        <v>0</v>
      </c>
      <c r="G20" s="278">
        <f>G19</f>
        <v>0</v>
      </c>
      <c r="H20" s="279">
        <v>0</v>
      </c>
      <c r="I20" s="281">
        <v>0</v>
      </c>
      <c r="J20" s="282">
        <f t="shared" si="0"/>
        <v>0</v>
      </c>
    </row>
    <row r="21" spans="1:10" ht="28.5" customHeight="1" x14ac:dyDescent="0.2">
      <c r="A21" s="276">
        <v>11</v>
      </c>
      <c r="B21" s="266" t="s">
        <v>12</v>
      </c>
      <c r="D21" s="274">
        <f>'sch k'!D21</f>
        <v>2023</v>
      </c>
      <c r="F21" s="281">
        <v>0</v>
      </c>
      <c r="G21" s="278">
        <f>G20</f>
        <v>0</v>
      </c>
      <c r="H21" s="279">
        <v>0</v>
      </c>
      <c r="I21" s="281">
        <v>0</v>
      </c>
      <c r="J21" s="282">
        <f t="shared" si="0"/>
        <v>0</v>
      </c>
    </row>
    <row r="22" spans="1:10" ht="28.5" customHeight="1" x14ac:dyDescent="0.2">
      <c r="A22" s="276">
        <v>12</v>
      </c>
      <c r="B22" s="266" t="s">
        <v>13</v>
      </c>
      <c r="D22" s="274">
        <f>'sch k'!D22</f>
        <v>2023</v>
      </c>
      <c r="F22" s="281">
        <v>0</v>
      </c>
      <c r="G22" s="278">
        <f>G21</f>
        <v>0</v>
      </c>
      <c r="H22" s="279">
        <v>0</v>
      </c>
      <c r="I22" s="281">
        <v>0</v>
      </c>
      <c r="J22" s="282">
        <f t="shared" si="0"/>
        <v>0</v>
      </c>
    </row>
    <row r="23" spans="1:10" ht="28.5" customHeight="1" thickBot="1" x14ac:dyDescent="0.3">
      <c r="A23" s="276">
        <v>13</v>
      </c>
      <c r="B23" s="273" t="s">
        <v>250</v>
      </c>
      <c r="F23" s="277">
        <f>SUM(F11:F22)</f>
        <v>0</v>
      </c>
      <c r="H23" s="280">
        <f>SUM(H11:H22)</f>
        <v>0</v>
      </c>
      <c r="I23" s="277">
        <f>SUM(I11:I22)</f>
        <v>0</v>
      </c>
      <c r="J23" s="277">
        <f>SUM(J11:J22)</f>
        <v>0</v>
      </c>
    </row>
    <row r="24" spans="1:10" ht="15.75" thickTop="1" x14ac:dyDescent="0.2"/>
  </sheetData>
  <mergeCells count="3">
    <mergeCell ref="A3:J3"/>
    <mergeCell ref="A4:J4"/>
    <mergeCell ref="A5:J5"/>
  </mergeCells>
  <printOptions horizontalCentered="1"/>
  <pageMargins left="0.5" right="0.5" top="0.75" bottom="0.5" header="0.5" footer="0.5"/>
  <pageSetup scale="9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L26"/>
  <sheetViews>
    <sheetView showGridLines="0" zoomScale="75" zoomScaleNormal="75" workbookViewId="0">
      <selection activeCell="F11" sqref="F11"/>
    </sheetView>
  </sheetViews>
  <sheetFormatPr defaultColWidth="9.6640625" defaultRowHeight="15" x14ac:dyDescent="0.2"/>
  <cols>
    <col min="1" max="1" width="3.109375" style="275" bestFit="1" customWidth="1"/>
    <col min="2" max="2" width="17" style="266" customWidth="1"/>
    <col min="3" max="3" width="1.21875" style="266" customWidth="1"/>
    <col min="4" max="4" width="6.109375" style="266" bestFit="1" customWidth="1"/>
    <col min="5" max="5" width="1.33203125" style="266" customWidth="1"/>
    <col min="6" max="6" width="9.77734375" style="266" customWidth="1"/>
    <col min="7" max="7" width="9.6640625" style="266" customWidth="1"/>
    <col min="8" max="8" width="14.77734375" style="266" customWidth="1"/>
    <col min="9" max="9" width="9.6640625" style="266" customWidth="1"/>
    <col min="10" max="10" width="12.5546875" style="266" customWidth="1"/>
    <col min="11" max="11" width="9.6640625" style="266" customWidth="1"/>
    <col min="12" max="12" width="12.21875" style="266" customWidth="1"/>
    <col min="13" max="16384" width="9.6640625" style="266"/>
  </cols>
  <sheetData>
    <row r="1" spans="1:12" ht="15.75" x14ac:dyDescent="0.25">
      <c r="J1" s="13" t="str">
        <f>IF(GeneralInfo!$B$14="","",GeneralInfo!$B$14)</f>
        <v/>
      </c>
    </row>
    <row r="2" spans="1:12" ht="15.75" x14ac:dyDescent="0.25">
      <c r="J2" s="267" t="s">
        <v>688</v>
      </c>
    </row>
    <row r="3" spans="1:12" ht="15.75" customHeight="1" x14ac:dyDescent="0.25">
      <c r="A3" s="386">
        <f>GeneralInfo!$B$5</f>
        <v>0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2" ht="15.75" x14ac:dyDescent="0.25">
      <c r="A4" s="386" t="s">
        <v>689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2" ht="15.75" x14ac:dyDescent="0.25">
      <c r="A5" s="386" t="str">
        <f>"FOR THE PERIOD "&amp;TEXT(GeneralInfo!$B$15,"MM/DD/YYYY")&amp;" TO "&amp;TEXT(GeneralInfo!$B$16,"MM/DD/YYYY")</f>
        <v>FOR THE PERIOD 01/00/1900 TO 01/00/1900</v>
      </c>
      <c r="B5" s="386"/>
      <c r="C5" s="386"/>
      <c r="D5" s="386"/>
      <c r="E5" s="386"/>
      <c r="F5" s="386"/>
      <c r="G5" s="386"/>
      <c r="H5" s="386"/>
      <c r="I5" s="386"/>
      <c r="J5" s="386"/>
    </row>
    <row r="7" spans="1:12" ht="15.75" x14ac:dyDescent="0.25">
      <c r="F7" s="269">
        <v>1</v>
      </c>
      <c r="G7" s="269">
        <v>2</v>
      </c>
      <c r="H7" s="269">
        <v>3</v>
      </c>
      <c r="I7" s="269">
        <v>4</v>
      </c>
      <c r="J7" s="269">
        <v>5</v>
      </c>
    </row>
    <row r="8" spans="1:12" ht="15.75" x14ac:dyDescent="0.25">
      <c r="F8" s="268" t="s">
        <v>677</v>
      </c>
      <c r="G8" s="268" t="s">
        <v>343</v>
      </c>
      <c r="H8" s="268" t="s">
        <v>202</v>
      </c>
      <c r="I8" s="268" t="s">
        <v>678</v>
      </c>
      <c r="J8" s="268" t="s">
        <v>202</v>
      </c>
    </row>
    <row r="9" spans="1:12" ht="15.75" x14ac:dyDescent="0.25">
      <c r="F9" s="268" t="s">
        <v>345</v>
      </c>
      <c r="G9" s="268" t="s">
        <v>345</v>
      </c>
      <c r="H9" s="268" t="s">
        <v>236</v>
      </c>
      <c r="I9" s="268" t="s">
        <v>345</v>
      </c>
      <c r="J9" s="268" t="s">
        <v>442</v>
      </c>
    </row>
    <row r="10" spans="1:12" ht="16.5" thickBot="1" x14ac:dyDescent="0.3">
      <c r="B10" s="270" t="s">
        <v>260</v>
      </c>
      <c r="D10" s="270" t="s">
        <v>207</v>
      </c>
      <c r="F10" s="270" t="s">
        <v>238</v>
      </c>
      <c r="G10" s="270" t="s">
        <v>204</v>
      </c>
      <c r="H10" s="270" t="s">
        <v>681</v>
      </c>
      <c r="I10" s="270" t="s">
        <v>238</v>
      </c>
      <c r="J10" s="271" t="s">
        <v>682</v>
      </c>
      <c r="L10" s="272"/>
    </row>
    <row r="11" spans="1:12" ht="28.5" customHeight="1" x14ac:dyDescent="0.2">
      <c r="A11" s="276">
        <v>1</v>
      </c>
      <c r="B11" s="266" t="s">
        <v>2</v>
      </c>
      <c r="D11" s="274">
        <f>'sch k'!D11</f>
        <v>2023</v>
      </c>
      <c r="F11" s="281">
        <v>0</v>
      </c>
      <c r="G11" s="279">
        <v>0</v>
      </c>
      <c r="H11" s="279">
        <v>0</v>
      </c>
      <c r="I11" s="281">
        <v>0</v>
      </c>
      <c r="J11" s="282">
        <f>F11+I11</f>
        <v>0</v>
      </c>
    </row>
    <row r="12" spans="1:12" ht="28.5" customHeight="1" x14ac:dyDescent="0.2">
      <c r="A12" s="276">
        <v>2</v>
      </c>
      <c r="B12" s="266" t="s">
        <v>3</v>
      </c>
      <c r="D12" s="274">
        <f>'sch k'!D12</f>
        <v>2023</v>
      </c>
      <c r="F12" s="281">
        <v>0</v>
      </c>
      <c r="G12" s="278">
        <f>G11</f>
        <v>0</v>
      </c>
      <c r="H12" s="279">
        <v>0</v>
      </c>
      <c r="I12" s="281">
        <v>0</v>
      </c>
      <c r="J12" s="282">
        <f t="shared" ref="J12:J22" si="0">F12+I12</f>
        <v>0</v>
      </c>
    </row>
    <row r="13" spans="1:12" ht="28.5" customHeight="1" x14ac:dyDescent="0.2">
      <c r="A13" s="276">
        <v>3</v>
      </c>
      <c r="B13" s="266" t="s">
        <v>4</v>
      </c>
      <c r="D13" s="274">
        <f>'sch k'!D13</f>
        <v>2023</v>
      </c>
      <c r="F13" s="281">
        <v>0</v>
      </c>
      <c r="G13" s="278">
        <f>G12</f>
        <v>0</v>
      </c>
      <c r="H13" s="279">
        <v>0</v>
      </c>
      <c r="I13" s="281">
        <v>0</v>
      </c>
      <c r="J13" s="282">
        <f t="shared" si="0"/>
        <v>0</v>
      </c>
    </row>
    <row r="14" spans="1:12" ht="28.5" customHeight="1" x14ac:dyDescent="0.2">
      <c r="A14" s="276">
        <v>4</v>
      </c>
      <c r="B14" s="266" t="s">
        <v>5</v>
      </c>
      <c r="D14" s="274">
        <f>'sch k'!D14</f>
        <v>2023</v>
      </c>
      <c r="F14" s="281">
        <v>0</v>
      </c>
      <c r="G14" s="278">
        <f>G13</f>
        <v>0</v>
      </c>
      <c r="H14" s="279">
        <v>0</v>
      </c>
      <c r="I14" s="281">
        <v>0</v>
      </c>
      <c r="J14" s="282">
        <f t="shared" si="0"/>
        <v>0</v>
      </c>
    </row>
    <row r="15" spans="1:12" ht="28.5" customHeight="1" x14ac:dyDescent="0.2">
      <c r="A15" s="276">
        <v>5</v>
      </c>
      <c r="B15" s="266" t="s">
        <v>6</v>
      </c>
      <c r="D15" s="274">
        <f>'sch k'!D15</f>
        <v>2023</v>
      </c>
      <c r="F15" s="281">
        <v>0</v>
      </c>
      <c r="G15" s="278">
        <f>G14</f>
        <v>0</v>
      </c>
      <c r="H15" s="279">
        <v>0</v>
      </c>
      <c r="I15" s="281">
        <v>0</v>
      </c>
      <c r="J15" s="282">
        <f t="shared" si="0"/>
        <v>0</v>
      </c>
    </row>
    <row r="16" spans="1:12" ht="28.5" customHeight="1" x14ac:dyDescent="0.2">
      <c r="A16" s="276">
        <v>6</v>
      </c>
      <c r="B16" s="266" t="s">
        <v>7</v>
      </c>
      <c r="D16" s="274">
        <f>'sch k'!D16</f>
        <v>2023</v>
      </c>
      <c r="F16" s="281">
        <v>0</v>
      </c>
      <c r="G16" s="278">
        <f>G15</f>
        <v>0</v>
      </c>
      <c r="H16" s="279">
        <v>0</v>
      </c>
      <c r="I16" s="281">
        <v>0</v>
      </c>
      <c r="J16" s="282">
        <f t="shared" si="0"/>
        <v>0</v>
      </c>
    </row>
    <row r="17" spans="1:10" ht="28.5" customHeight="1" x14ac:dyDescent="0.2">
      <c r="A17" s="276">
        <v>7</v>
      </c>
      <c r="B17" s="266" t="s">
        <v>8</v>
      </c>
      <c r="D17" s="274">
        <f>'sch k'!D17</f>
        <v>2023</v>
      </c>
      <c r="F17" s="281">
        <v>0</v>
      </c>
      <c r="G17" s="279">
        <v>0</v>
      </c>
      <c r="H17" s="279">
        <v>0</v>
      </c>
      <c r="I17" s="281">
        <v>0</v>
      </c>
      <c r="J17" s="282">
        <f t="shared" si="0"/>
        <v>0</v>
      </c>
    </row>
    <row r="18" spans="1:10" ht="28.5" customHeight="1" x14ac:dyDescent="0.2">
      <c r="A18" s="276">
        <v>8</v>
      </c>
      <c r="B18" s="266" t="s">
        <v>9</v>
      </c>
      <c r="D18" s="274">
        <f>'sch k'!D18</f>
        <v>2023</v>
      </c>
      <c r="F18" s="281">
        <v>0</v>
      </c>
      <c r="G18" s="278">
        <f>G17</f>
        <v>0</v>
      </c>
      <c r="H18" s="279">
        <v>0</v>
      </c>
      <c r="I18" s="281">
        <v>0</v>
      </c>
      <c r="J18" s="282">
        <f t="shared" si="0"/>
        <v>0</v>
      </c>
    </row>
    <row r="19" spans="1:10" ht="28.5" customHeight="1" x14ac:dyDescent="0.2">
      <c r="A19" s="276">
        <v>9</v>
      </c>
      <c r="B19" s="266" t="s">
        <v>10</v>
      </c>
      <c r="D19" s="274">
        <f>'sch k'!D19</f>
        <v>2023</v>
      </c>
      <c r="F19" s="281">
        <v>0</v>
      </c>
      <c r="G19" s="278">
        <f>G18</f>
        <v>0</v>
      </c>
      <c r="H19" s="279">
        <v>0</v>
      </c>
      <c r="I19" s="281">
        <v>0</v>
      </c>
      <c r="J19" s="282">
        <f t="shared" si="0"/>
        <v>0</v>
      </c>
    </row>
    <row r="20" spans="1:10" ht="28.5" customHeight="1" x14ac:dyDescent="0.2">
      <c r="A20" s="276">
        <v>10</v>
      </c>
      <c r="B20" s="266" t="s">
        <v>11</v>
      </c>
      <c r="D20" s="274">
        <f>'sch k'!D20</f>
        <v>2023</v>
      </c>
      <c r="F20" s="281">
        <v>0</v>
      </c>
      <c r="G20" s="278">
        <f>G19</f>
        <v>0</v>
      </c>
      <c r="H20" s="279">
        <v>0</v>
      </c>
      <c r="I20" s="281">
        <v>0</v>
      </c>
      <c r="J20" s="282">
        <f t="shared" si="0"/>
        <v>0</v>
      </c>
    </row>
    <row r="21" spans="1:10" ht="28.5" customHeight="1" x14ac:dyDescent="0.2">
      <c r="A21" s="276">
        <v>11</v>
      </c>
      <c r="B21" s="266" t="s">
        <v>12</v>
      </c>
      <c r="D21" s="274">
        <f>'sch k'!D21</f>
        <v>2023</v>
      </c>
      <c r="F21" s="281">
        <v>0</v>
      </c>
      <c r="G21" s="278">
        <f>G20</f>
        <v>0</v>
      </c>
      <c r="H21" s="279">
        <v>0</v>
      </c>
      <c r="I21" s="281">
        <v>0</v>
      </c>
      <c r="J21" s="282">
        <f t="shared" si="0"/>
        <v>0</v>
      </c>
    </row>
    <row r="22" spans="1:10" ht="28.5" customHeight="1" x14ac:dyDescent="0.2">
      <c r="A22" s="276">
        <v>12</v>
      </c>
      <c r="B22" s="266" t="s">
        <v>13</v>
      </c>
      <c r="D22" s="274">
        <f>'sch k'!D22</f>
        <v>2023</v>
      </c>
      <c r="F22" s="281">
        <v>0</v>
      </c>
      <c r="G22" s="278">
        <f>G21</f>
        <v>0</v>
      </c>
      <c r="H22" s="279">
        <v>0</v>
      </c>
      <c r="I22" s="281">
        <v>0</v>
      </c>
      <c r="J22" s="282">
        <f t="shared" si="0"/>
        <v>0</v>
      </c>
    </row>
    <row r="23" spans="1:10" ht="28.5" customHeight="1" x14ac:dyDescent="0.2">
      <c r="A23" s="276">
        <v>13</v>
      </c>
      <c r="B23" t="s">
        <v>787</v>
      </c>
      <c r="F23" s="300"/>
      <c r="G23" s="301"/>
      <c r="H23" s="302">
        <v>0</v>
      </c>
      <c r="I23" s="300"/>
      <c r="J23" s="300"/>
    </row>
    <row r="24" spans="1:10" ht="28.5" customHeight="1" thickBot="1" x14ac:dyDescent="0.3">
      <c r="A24" s="276">
        <v>14</v>
      </c>
      <c r="B24" s="273" t="s">
        <v>250</v>
      </c>
      <c r="F24" s="277">
        <f>SUM(F11:F22)</f>
        <v>0</v>
      </c>
      <c r="H24" s="280">
        <f>SUM(H11:H23)</f>
        <v>0</v>
      </c>
      <c r="I24" s="277">
        <f>SUM(I11:I22)</f>
        <v>0</v>
      </c>
      <c r="J24" s="277">
        <f>SUM(J11:J22)</f>
        <v>0</v>
      </c>
    </row>
    <row r="25" spans="1:10" ht="15.75" thickTop="1" x14ac:dyDescent="0.2"/>
    <row r="26" spans="1:10" x14ac:dyDescent="0.2">
      <c r="A26" s="3" t="s">
        <v>320</v>
      </c>
      <c r="B26" s="21" t="s">
        <v>788</v>
      </c>
    </row>
  </sheetData>
  <mergeCells count="3">
    <mergeCell ref="A3:J3"/>
    <mergeCell ref="A4:J4"/>
    <mergeCell ref="A5:J5"/>
  </mergeCells>
  <printOptions horizontalCentered="1"/>
  <pageMargins left="0.5" right="0.5" top="0.75" bottom="0.5" header="0.5" footer="0.5"/>
  <pageSetup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"/>
  <sheetViews>
    <sheetView showGridLines="0" workbookViewId="0">
      <selection activeCell="C9" sqref="C9"/>
    </sheetView>
  </sheetViews>
  <sheetFormatPr defaultRowHeight="15" x14ac:dyDescent="0.2"/>
  <cols>
    <col min="1" max="1" width="11.33203125" customWidth="1"/>
    <col min="2" max="2" width="10.44140625" bestFit="1" customWidth="1"/>
    <col min="3" max="3" width="61.77734375" customWidth="1"/>
  </cols>
  <sheetData>
    <row r="1" spans="1:5" ht="15.75" x14ac:dyDescent="0.25">
      <c r="A1" s="390">
        <f>GeneralInfo!$B$5</f>
        <v>0</v>
      </c>
      <c r="B1" s="390"/>
      <c r="C1" s="390"/>
      <c r="D1" s="84"/>
      <c r="E1" s="84"/>
    </row>
    <row r="2" spans="1:5" ht="15.75" x14ac:dyDescent="0.25">
      <c r="A2" s="390" t="str">
        <f>"FOR THE PERIOD "&amp;TEXT(GeneralInfo!$B$15,"MM/DD/YYYY")&amp;" TO "&amp;TEXT(GeneralInfo!$B$16,"MM/DD/YYYY")</f>
        <v>FOR THE PERIOD 01/00/1900 TO 01/00/1900</v>
      </c>
      <c r="B2" s="390"/>
      <c r="C2" s="390"/>
    </row>
    <row r="4" spans="1:5" x14ac:dyDescent="0.2">
      <c r="A4" s="393" t="s">
        <v>631</v>
      </c>
      <c r="B4" s="394"/>
      <c r="C4" s="394"/>
    </row>
    <row r="5" spans="1:5" x14ac:dyDescent="0.2">
      <c r="A5" s="156" t="s">
        <v>632</v>
      </c>
      <c r="B5" s="156" t="s">
        <v>282</v>
      </c>
      <c r="C5" s="157" t="str">
        <f>IF('sch h'!G57='sch f'!F200,"","Schedule H doesn't match Schedule F Total Adjustments")</f>
        <v/>
      </c>
    </row>
    <row r="6" spans="1:5" x14ac:dyDescent="0.2">
      <c r="A6" s="156" t="s">
        <v>405</v>
      </c>
      <c r="B6" s="156" t="s">
        <v>633</v>
      </c>
      <c r="C6" s="157" t="str">
        <f>IF('sch r'!F177+'sch r'!H177+'sch r'!J177+'sch r'!L177+'sch r'!N177='sch r'!D177,"","Allocation Doesn't Equal Total Allowable Costs")</f>
        <v/>
      </c>
    </row>
    <row r="7" spans="1:5" x14ac:dyDescent="0.2">
      <c r="A7" s="156" t="s">
        <v>634</v>
      </c>
      <c r="B7" s="156" t="s">
        <v>635</v>
      </c>
      <c r="C7" s="157" t="str">
        <f>IF('sch t'!E58='sch l'!H12+'sch l'!H13+'sch l'!H14+'sch l'!H15+'sch l'!H16+'sch l'!H21,"","Schedule T Salaries do not match Schedule L")</f>
        <v/>
      </c>
    </row>
    <row r="8" spans="1:5" x14ac:dyDescent="0.2">
      <c r="A8" s="156" t="s">
        <v>634</v>
      </c>
      <c r="B8" s="156" t="s">
        <v>636</v>
      </c>
      <c r="C8" s="157" t="str">
        <f>IF('sch t'!H58='sch n'!K12+'sch n'!K13+'sch n'!K14+'sch n'!K15+'sch n'!K16+'sch n'!K20,"","Schedule T Benefits do not match Schedule N")</f>
        <v/>
      </c>
    </row>
  </sheetData>
  <mergeCells count="3">
    <mergeCell ref="A4:C4"/>
    <mergeCell ref="A1:C1"/>
    <mergeCell ref="A2:C2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L24"/>
  <sheetViews>
    <sheetView showGridLines="0" zoomScale="75" workbookViewId="0"/>
  </sheetViews>
  <sheetFormatPr defaultColWidth="9.6640625" defaultRowHeight="15" x14ac:dyDescent="0.2"/>
  <cols>
    <col min="1" max="1" width="3.109375" style="275" bestFit="1" customWidth="1"/>
    <col min="2" max="2" width="17" style="266" customWidth="1"/>
    <col min="3" max="3" width="1.21875" style="266" customWidth="1"/>
    <col min="4" max="4" width="6.109375" style="266" bestFit="1" customWidth="1"/>
    <col min="5" max="5" width="1.33203125" style="266" customWidth="1"/>
    <col min="6" max="6" width="9.77734375" style="266" customWidth="1"/>
    <col min="7" max="7" width="9.6640625" style="266" customWidth="1"/>
    <col min="8" max="8" width="14.77734375" style="266" customWidth="1"/>
    <col min="9" max="9" width="9.6640625" style="266" customWidth="1"/>
    <col min="10" max="10" width="12.5546875" style="266" customWidth="1"/>
    <col min="11" max="11" width="9.6640625" style="266" customWidth="1"/>
    <col min="12" max="12" width="12.21875" style="266" customWidth="1"/>
    <col min="13" max="16384" width="9.6640625" style="266"/>
  </cols>
  <sheetData>
    <row r="1" spans="1:12" ht="15.75" x14ac:dyDescent="0.25">
      <c r="J1" s="13" t="str">
        <f>IF(GeneralInfo!$B$14="","",GeneralInfo!$B$14)</f>
        <v/>
      </c>
    </row>
    <row r="2" spans="1:12" ht="15.75" x14ac:dyDescent="0.25">
      <c r="J2" s="267" t="s">
        <v>690</v>
      </c>
    </row>
    <row r="3" spans="1:12" ht="15.75" customHeight="1" x14ac:dyDescent="0.25">
      <c r="A3" s="386">
        <f>GeneralInfo!$B$5</f>
        <v>0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2" ht="15.75" x14ac:dyDescent="0.25">
      <c r="A4" s="386" t="s">
        <v>691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2" ht="15.75" x14ac:dyDescent="0.25">
      <c r="A5" s="386" t="str">
        <f>"FOR THE PERIOD "&amp;TEXT(GeneralInfo!$B$15,"MM/DD/YYYY")&amp;" TO "&amp;TEXT(GeneralInfo!$B$16,"MM/DD/YYYY")</f>
        <v>FOR THE PERIOD 01/00/1900 TO 01/00/1900</v>
      </c>
      <c r="B5" s="386"/>
      <c r="C5" s="386"/>
      <c r="D5" s="386"/>
      <c r="E5" s="386"/>
      <c r="F5" s="386"/>
      <c r="G5" s="386"/>
      <c r="H5" s="386"/>
      <c r="I5" s="386"/>
      <c r="J5" s="386"/>
    </row>
    <row r="7" spans="1:12" ht="15.75" x14ac:dyDescent="0.25">
      <c r="F7" s="269">
        <v>1</v>
      </c>
      <c r="G7" s="269">
        <v>2</v>
      </c>
      <c r="H7" s="269">
        <v>3</v>
      </c>
      <c r="I7" s="269">
        <v>4</v>
      </c>
      <c r="J7" s="269">
        <v>5</v>
      </c>
    </row>
    <row r="8" spans="1:12" ht="15.75" x14ac:dyDescent="0.25">
      <c r="F8" s="268" t="s">
        <v>677</v>
      </c>
      <c r="G8" s="268" t="s">
        <v>343</v>
      </c>
      <c r="H8" s="268" t="s">
        <v>202</v>
      </c>
      <c r="I8" s="268" t="s">
        <v>678</v>
      </c>
      <c r="J8" s="268" t="s">
        <v>202</v>
      </c>
    </row>
    <row r="9" spans="1:12" ht="15.75" x14ac:dyDescent="0.25">
      <c r="F9" s="268" t="s">
        <v>371</v>
      </c>
      <c r="G9" s="268" t="s">
        <v>371</v>
      </c>
      <c r="H9" s="268" t="s">
        <v>236</v>
      </c>
      <c r="I9" s="268" t="s">
        <v>371</v>
      </c>
      <c r="J9" s="268" t="s">
        <v>462</v>
      </c>
    </row>
    <row r="10" spans="1:12" ht="16.5" thickBot="1" x14ac:dyDescent="0.3">
      <c r="B10" s="270" t="s">
        <v>260</v>
      </c>
      <c r="D10" s="270" t="s">
        <v>207</v>
      </c>
      <c r="F10" s="270" t="s">
        <v>238</v>
      </c>
      <c r="G10" s="270" t="s">
        <v>204</v>
      </c>
      <c r="H10" s="270" t="s">
        <v>681</v>
      </c>
      <c r="I10" s="270" t="s">
        <v>238</v>
      </c>
      <c r="J10" s="271" t="s">
        <v>682</v>
      </c>
      <c r="L10" s="272"/>
    </row>
    <row r="11" spans="1:12" ht="28.5" customHeight="1" x14ac:dyDescent="0.2">
      <c r="A11" s="276">
        <v>1</v>
      </c>
      <c r="B11" s="266" t="s">
        <v>2</v>
      </c>
      <c r="D11" s="274">
        <f>'sch k'!D11</f>
        <v>2023</v>
      </c>
      <c r="F11" s="281">
        <v>0</v>
      </c>
      <c r="G11" s="279">
        <v>0</v>
      </c>
      <c r="H11" s="279">
        <v>0</v>
      </c>
      <c r="I11" s="281">
        <v>0</v>
      </c>
      <c r="J11" s="282">
        <f>F11+I11</f>
        <v>0</v>
      </c>
    </row>
    <row r="12" spans="1:12" ht="28.5" customHeight="1" x14ac:dyDescent="0.2">
      <c r="A12" s="276">
        <v>2</v>
      </c>
      <c r="B12" s="266" t="s">
        <v>3</v>
      </c>
      <c r="D12" s="274">
        <f>'sch k'!D12</f>
        <v>2023</v>
      </c>
      <c r="F12" s="281">
        <v>0</v>
      </c>
      <c r="G12" s="278">
        <f>G11</f>
        <v>0</v>
      </c>
      <c r="H12" s="279">
        <v>0</v>
      </c>
      <c r="I12" s="281">
        <v>0</v>
      </c>
      <c r="J12" s="282">
        <f t="shared" ref="J12:J22" si="0">F12+I12</f>
        <v>0</v>
      </c>
    </row>
    <row r="13" spans="1:12" ht="28.5" customHeight="1" x14ac:dyDescent="0.2">
      <c r="A13" s="276">
        <v>3</v>
      </c>
      <c r="B13" s="266" t="s">
        <v>4</v>
      </c>
      <c r="D13" s="274">
        <f>'sch k'!D13</f>
        <v>2023</v>
      </c>
      <c r="F13" s="281">
        <v>0</v>
      </c>
      <c r="G13" s="278">
        <f>G12</f>
        <v>0</v>
      </c>
      <c r="H13" s="279">
        <v>0</v>
      </c>
      <c r="I13" s="281">
        <v>0</v>
      </c>
      <c r="J13" s="282">
        <f t="shared" si="0"/>
        <v>0</v>
      </c>
    </row>
    <row r="14" spans="1:12" ht="28.5" customHeight="1" x14ac:dyDescent="0.2">
      <c r="A14" s="276">
        <v>4</v>
      </c>
      <c r="B14" s="266" t="s">
        <v>5</v>
      </c>
      <c r="D14" s="274">
        <f>'sch k'!D14</f>
        <v>2023</v>
      </c>
      <c r="F14" s="281">
        <v>0</v>
      </c>
      <c r="G14" s="278">
        <f>G13</f>
        <v>0</v>
      </c>
      <c r="H14" s="279">
        <v>0</v>
      </c>
      <c r="I14" s="281">
        <v>0</v>
      </c>
      <c r="J14" s="282">
        <f t="shared" si="0"/>
        <v>0</v>
      </c>
    </row>
    <row r="15" spans="1:12" ht="28.5" customHeight="1" x14ac:dyDescent="0.2">
      <c r="A15" s="276">
        <v>5</v>
      </c>
      <c r="B15" s="266" t="s">
        <v>6</v>
      </c>
      <c r="D15" s="274">
        <f>'sch k'!D15</f>
        <v>2023</v>
      </c>
      <c r="F15" s="281">
        <v>0</v>
      </c>
      <c r="G15" s="278">
        <f>G14</f>
        <v>0</v>
      </c>
      <c r="H15" s="279">
        <v>0</v>
      </c>
      <c r="I15" s="281">
        <v>0</v>
      </c>
      <c r="J15" s="282">
        <f t="shared" si="0"/>
        <v>0</v>
      </c>
    </row>
    <row r="16" spans="1:12" ht="28.5" customHeight="1" x14ac:dyDescent="0.2">
      <c r="A16" s="276">
        <v>6</v>
      </c>
      <c r="B16" s="266" t="s">
        <v>7</v>
      </c>
      <c r="D16" s="274">
        <f>'sch k'!D16</f>
        <v>2023</v>
      </c>
      <c r="F16" s="281">
        <v>0</v>
      </c>
      <c r="G16" s="278">
        <f>G15</f>
        <v>0</v>
      </c>
      <c r="H16" s="279">
        <v>0</v>
      </c>
      <c r="I16" s="281">
        <v>0</v>
      </c>
      <c r="J16" s="282">
        <f t="shared" si="0"/>
        <v>0</v>
      </c>
    </row>
    <row r="17" spans="1:10" ht="28.5" customHeight="1" x14ac:dyDescent="0.2">
      <c r="A17" s="276">
        <v>7</v>
      </c>
      <c r="B17" s="266" t="s">
        <v>8</v>
      </c>
      <c r="D17" s="274">
        <f>'sch k'!D17</f>
        <v>2023</v>
      </c>
      <c r="F17" s="281">
        <v>0</v>
      </c>
      <c r="G17" s="279">
        <v>0</v>
      </c>
      <c r="H17" s="279">
        <v>0</v>
      </c>
      <c r="I17" s="281">
        <v>0</v>
      </c>
      <c r="J17" s="282">
        <f t="shared" si="0"/>
        <v>0</v>
      </c>
    </row>
    <row r="18" spans="1:10" ht="28.5" customHeight="1" x14ac:dyDescent="0.2">
      <c r="A18" s="276">
        <v>8</v>
      </c>
      <c r="B18" s="266" t="s">
        <v>9</v>
      </c>
      <c r="D18" s="274">
        <f>'sch k'!D18</f>
        <v>2023</v>
      </c>
      <c r="F18" s="281">
        <v>0</v>
      </c>
      <c r="G18" s="278">
        <f>G17</f>
        <v>0</v>
      </c>
      <c r="H18" s="279">
        <v>0</v>
      </c>
      <c r="I18" s="281">
        <v>0</v>
      </c>
      <c r="J18" s="282">
        <f t="shared" si="0"/>
        <v>0</v>
      </c>
    </row>
    <row r="19" spans="1:10" ht="28.5" customHeight="1" x14ac:dyDescent="0.2">
      <c r="A19" s="276">
        <v>9</v>
      </c>
      <c r="B19" s="266" t="s">
        <v>10</v>
      </c>
      <c r="D19" s="274">
        <f>'sch k'!D19</f>
        <v>2023</v>
      </c>
      <c r="F19" s="281">
        <v>0</v>
      </c>
      <c r="G19" s="278">
        <f>G18</f>
        <v>0</v>
      </c>
      <c r="H19" s="279">
        <v>0</v>
      </c>
      <c r="I19" s="281">
        <v>0</v>
      </c>
      <c r="J19" s="282">
        <f t="shared" si="0"/>
        <v>0</v>
      </c>
    </row>
    <row r="20" spans="1:10" ht="28.5" customHeight="1" x14ac:dyDescent="0.2">
      <c r="A20" s="276">
        <v>10</v>
      </c>
      <c r="B20" s="266" t="s">
        <v>11</v>
      </c>
      <c r="D20" s="274">
        <f>'sch k'!D20</f>
        <v>2023</v>
      </c>
      <c r="F20" s="281">
        <v>0</v>
      </c>
      <c r="G20" s="278">
        <f>G19</f>
        <v>0</v>
      </c>
      <c r="H20" s="279">
        <v>0</v>
      </c>
      <c r="I20" s="281">
        <v>0</v>
      </c>
      <c r="J20" s="282">
        <f t="shared" si="0"/>
        <v>0</v>
      </c>
    </row>
    <row r="21" spans="1:10" ht="28.5" customHeight="1" x14ac:dyDescent="0.2">
      <c r="A21" s="276">
        <v>11</v>
      </c>
      <c r="B21" s="266" t="s">
        <v>12</v>
      </c>
      <c r="D21" s="274">
        <f>'sch k'!D21</f>
        <v>2023</v>
      </c>
      <c r="F21" s="281">
        <v>0</v>
      </c>
      <c r="G21" s="278">
        <f>G20</f>
        <v>0</v>
      </c>
      <c r="H21" s="279">
        <v>0</v>
      </c>
      <c r="I21" s="281">
        <v>0</v>
      </c>
      <c r="J21" s="282">
        <f t="shared" si="0"/>
        <v>0</v>
      </c>
    </row>
    <row r="22" spans="1:10" ht="28.5" customHeight="1" x14ac:dyDescent="0.2">
      <c r="A22" s="276">
        <v>12</v>
      </c>
      <c r="B22" s="266" t="s">
        <v>13</v>
      </c>
      <c r="D22" s="274">
        <f>'sch k'!D22</f>
        <v>2023</v>
      </c>
      <c r="F22" s="281">
        <v>0</v>
      </c>
      <c r="G22" s="278">
        <f>G21</f>
        <v>0</v>
      </c>
      <c r="H22" s="279">
        <v>0</v>
      </c>
      <c r="I22" s="281">
        <v>0</v>
      </c>
      <c r="J22" s="282">
        <f t="shared" si="0"/>
        <v>0</v>
      </c>
    </row>
    <row r="23" spans="1:10" ht="28.5" customHeight="1" thickBot="1" x14ac:dyDescent="0.3">
      <c r="A23" s="276">
        <v>13</v>
      </c>
      <c r="B23" s="273" t="s">
        <v>250</v>
      </c>
      <c r="F23" s="277">
        <f>SUM(F11:F22)</f>
        <v>0</v>
      </c>
      <c r="H23" s="280">
        <f>SUM(H11:H22)</f>
        <v>0</v>
      </c>
      <c r="I23" s="277">
        <f>SUM(I11:I22)</f>
        <v>0</v>
      </c>
      <c r="J23" s="277">
        <f>SUM(J11:J22)</f>
        <v>0</v>
      </c>
    </row>
    <row r="24" spans="1:10" ht="15.75" thickTop="1" x14ac:dyDescent="0.2"/>
  </sheetData>
  <mergeCells count="3">
    <mergeCell ref="A3:J3"/>
    <mergeCell ref="A4:J4"/>
    <mergeCell ref="A5:J5"/>
  </mergeCells>
  <printOptions horizontalCentered="1"/>
  <pageMargins left="0.5" right="0.5" top="0.75" bottom="0.5" header="0.5" footer="0.5"/>
  <pageSetup scale="90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70049-9F3F-4771-8D0D-EAEB88B16DF2}">
  <sheetPr>
    <pageSetUpPr autoPageBreaks="0" fitToPage="1"/>
  </sheetPr>
  <dimension ref="A1:O28"/>
  <sheetViews>
    <sheetView showGridLines="0" showOutlineSymbols="0" zoomScale="75" zoomScaleNormal="75" workbookViewId="0">
      <selection activeCell="C9" sqref="C9"/>
    </sheetView>
  </sheetViews>
  <sheetFormatPr defaultColWidth="9.6640625" defaultRowHeight="15" x14ac:dyDescent="0.2"/>
  <cols>
    <col min="1" max="1" width="3.109375" style="266" bestFit="1" customWidth="1"/>
    <col min="2" max="2" width="58.44140625" style="266" customWidth="1"/>
    <col min="3" max="3" width="11.77734375" style="266" customWidth="1"/>
    <col min="4" max="4" width="0.88671875" style="266" customWidth="1"/>
    <col min="5" max="5" width="11.33203125" style="266" customWidth="1"/>
    <col min="6" max="6" width="0.88671875" style="266" customWidth="1"/>
    <col min="7" max="7" width="13.77734375" style="266" customWidth="1"/>
    <col min="8" max="8" width="0.88671875" style="266" customWidth="1"/>
    <col min="9" max="9" width="12.21875" style="266" customWidth="1"/>
    <col min="10" max="10" width="0.88671875" style="266" customWidth="1"/>
    <col min="11" max="11" width="13.77734375" style="266" customWidth="1"/>
    <col min="12" max="12" width="0.88671875" style="266" customWidth="1"/>
    <col min="13" max="13" width="13.77734375" style="266" customWidth="1"/>
    <col min="14" max="14" width="18.21875" style="266" bestFit="1" customWidth="1"/>
    <col min="15" max="16384" width="9.6640625" style="266"/>
  </cols>
  <sheetData>
    <row r="1" spans="1:15" ht="15.75" x14ac:dyDescent="0.25">
      <c r="E1" s="267" t="str">
        <f>IF([1]GeneralInfo!$B$16="","",[1]GeneralInfo!$B$16)</f>
        <v/>
      </c>
      <c r="M1" s="267" t="str">
        <f>IF(GeneralInfo!$B$13="","",GeneralInfo!$B$13)</f>
        <v/>
      </c>
    </row>
    <row r="2" spans="1:15" ht="15.75" x14ac:dyDescent="0.25">
      <c r="M2" s="267" t="s">
        <v>833</v>
      </c>
    </row>
    <row r="3" spans="1:15" ht="15.75" customHeight="1" x14ac:dyDescent="0.25">
      <c r="A3" s="399">
        <f>GeneralInfo!$B$4</f>
        <v>0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07"/>
      <c r="O3" s="307"/>
    </row>
    <row r="4" spans="1:15" ht="15.75" x14ac:dyDescent="0.25">
      <c r="A4" s="386" t="s">
        <v>834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</row>
    <row r="5" spans="1:15" ht="15.75" x14ac:dyDescent="0.25">
      <c r="A5" s="399" t="str">
        <f>"For the Period "&amp;TEXT(GeneralInfo!$B$14,"mm/dd/yyyy")&amp;" to "&amp;TEXT(GeneralInfo!$B$15,"mm/dd/yyyy")</f>
        <v>For the Period 01/00/1900 to 01/00/1900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07"/>
      <c r="O5" s="307"/>
    </row>
    <row r="6" spans="1:15" ht="15.75" x14ac:dyDescent="0.25">
      <c r="A6" s="308"/>
      <c r="C6" s="309"/>
      <c r="D6" s="309"/>
      <c r="E6" s="309"/>
      <c r="F6" s="309"/>
      <c r="G6" s="309"/>
    </row>
    <row r="7" spans="1:15" ht="15.75" x14ac:dyDescent="0.25">
      <c r="B7" s="269">
        <v>1</v>
      </c>
      <c r="C7" s="269">
        <v>2</v>
      </c>
      <c r="D7" s="269"/>
      <c r="E7" s="269">
        <v>3</v>
      </c>
      <c r="G7" s="269">
        <v>4</v>
      </c>
      <c r="I7" s="269">
        <v>5</v>
      </c>
      <c r="J7" s="269"/>
      <c r="K7" s="269">
        <v>6</v>
      </c>
      <c r="L7" s="269"/>
      <c r="M7" s="269">
        <v>7</v>
      </c>
    </row>
    <row r="8" spans="1:15" ht="71.25" customHeight="1" thickBot="1" x14ac:dyDescent="0.3">
      <c r="B8" s="315"/>
      <c r="C8" s="315" t="s">
        <v>777</v>
      </c>
      <c r="D8" s="268"/>
      <c r="E8" s="315" t="s">
        <v>778</v>
      </c>
      <c r="G8" s="315" t="s">
        <v>779</v>
      </c>
      <c r="I8" s="315" t="s">
        <v>886</v>
      </c>
      <c r="J8" s="316"/>
      <c r="K8" s="315" t="s">
        <v>780</v>
      </c>
      <c r="L8" s="316"/>
      <c r="M8" s="315" t="s">
        <v>859</v>
      </c>
    </row>
    <row r="9" spans="1:15" ht="30.75" customHeight="1" x14ac:dyDescent="0.2">
      <c r="A9" s="311">
        <v>1</v>
      </c>
      <c r="B9" s="350" t="s">
        <v>857</v>
      </c>
      <c r="C9" s="312">
        <v>0</v>
      </c>
      <c r="D9" s="313"/>
      <c r="E9" s="317">
        <f>IFERROR(ROUND('sch k'!F23/'sch k'!J23,6),0)</f>
        <v>0</v>
      </c>
      <c r="G9" s="318">
        <f>ROUND(C9*E9,0)</f>
        <v>0</v>
      </c>
      <c r="I9" s="317">
        <f>IFERROR(IF(($G$13+$G$14)&gt;$G$12,1,($G$13+$G$14)/$G$12),0)</f>
        <v>0</v>
      </c>
      <c r="J9" s="319"/>
      <c r="K9" s="318">
        <f>G9*I9</f>
        <v>0</v>
      </c>
      <c r="L9" s="320"/>
      <c r="M9" s="318">
        <f>IF(K9=G9,C9,K9/E9)</f>
        <v>0</v>
      </c>
      <c r="N9" s="266" t="s">
        <v>862</v>
      </c>
    </row>
    <row r="10" spans="1:15" ht="30.75" customHeight="1" x14ac:dyDescent="0.2">
      <c r="A10" s="311">
        <v>2</v>
      </c>
      <c r="B10" s="350" t="s">
        <v>867</v>
      </c>
      <c r="C10" s="314">
        <v>0</v>
      </c>
      <c r="D10" s="313"/>
      <c r="E10" s="317">
        <f>$E$9</f>
        <v>0</v>
      </c>
      <c r="G10" s="318">
        <f>ROUND(C10*E10,0)</f>
        <v>0</v>
      </c>
      <c r="I10" s="317">
        <f>IFERROR(IF(($G$13+$G$14)&gt;$G$12,1,($G$13+$G$14)/$G$12),0)</f>
        <v>0</v>
      </c>
      <c r="J10" s="319"/>
      <c r="K10" s="318">
        <f>G10*I10</f>
        <v>0</v>
      </c>
      <c r="L10" s="320"/>
      <c r="M10" s="314">
        <f>IF(K10=G10,C10,K10/E10)</f>
        <v>0</v>
      </c>
      <c r="N10" s="265" t="s">
        <v>782</v>
      </c>
    </row>
    <row r="11" spans="1:15" ht="30.75" customHeight="1" x14ac:dyDescent="0.2">
      <c r="A11" s="311">
        <v>3</v>
      </c>
      <c r="B11" s="350" t="s">
        <v>858</v>
      </c>
      <c r="C11" s="314">
        <v>0</v>
      </c>
      <c r="D11" s="313"/>
      <c r="E11" s="317">
        <f>$E$9</f>
        <v>0</v>
      </c>
      <c r="G11" s="318">
        <f>ROUND(C11*E11,0)</f>
        <v>0</v>
      </c>
      <c r="I11" s="317">
        <f>IFERROR(IF(($G$13+$G$14)&gt;$G$12,1,($G$13+$G$14)/$G$12),0)</f>
        <v>0</v>
      </c>
      <c r="J11" s="319"/>
      <c r="K11" s="318">
        <f t="shared" ref="K11" si="0">G11*I11</f>
        <v>0</v>
      </c>
      <c r="L11" s="320"/>
      <c r="M11" s="318">
        <f>IF(K11=G11,C11,K11/E11)</f>
        <v>0</v>
      </c>
      <c r="N11" s="266" t="s">
        <v>863</v>
      </c>
    </row>
    <row r="12" spans="1:15" ht="30.75" customHeight="1" x14ac:dyDescent="0.2">
      <c r="A12" s="311">
        <v>4</v>
      </c>
      <c r="B12" s="321" t="s">
        <v>868</v>
      </c>
      <c r="C12" s="322">
        <f>SUM(C9:C11)</f>
        <v>0</v>
      </c>
      <c r="D12" s="313"/>
      <c r="E12" s="323"/>
      <c r="G12" s="322">
        <f>SUM(G9:G11)</f>
        <v>0</v>
      </c>
      <c r="K12" s="324"/>
      <c r="L12" s="320"/>
      <c r="M12" s="325"/>
    </row>
    <row r="13" spans="1:15" ht="30.75" customHeight="1" x14ac:dyDescent="0.2">
      <c r="A13" s="266">
        <v>5</v>
      </c>
      <c r="B13" s="266" t="s">
        <v>835</v>
      </c>
      <c r="G13" s="314">
        <v>0</v>
      </c>
      <c r="K13" s="318">
        <f>SUM(K9:K11)</f>
        <v>0</v>
      </c>
      <c r="L13" s="326"/>
      <c r="M13" s="318">
        <f>SUM(M9:M11)</f>
        <v>0</v>
      </c>
      <c r="N13" s="265" t="s">
        <v>781</v>
      </c>
    </row>
    <row r="14" spans="1:15" ht="30.75" customHeight="1" x14ac:dyDescent="0.2">
      <c r="A14" s="266">
        <v>6</v>
      </c>
      <c r="B14" s="266" t="s">
        <v>885</v>
      </c>
      <c r="G14" s="314">
        <v>0</v>
      </c>
      <c r="N14" s="351"/>
    </row>
    <row r="15" spans="1:15" ht="30.75" customHeight="1" x14ac:dyDescent="0.2">
      <c r="A15" s="266">
        <v>7</v>
      </c>
      <c r="B15" s="266" t="s">
        <v>891</v>
      </c>
      <c r="G15" s="322">
        <f>G12-G13-G14</f>
        <v>0</v>
      </c>
      <c r="M15" s="327"/>
    </row>
    <row r="19" spans="1:2" x14ac:dyDescent="0.2">
      <c r="A19" s="266" t="s">
        <v>320</v>
      </c>
      <c r="B19" s="266" t="s">
        <v>869</v>
      </c>
    </row>
    <row r="20" spans="1:2" ht="6.75" customHeight="1" x14ac:dyDescent="0.2">
      <c r="A20" s="275"/>
    </row>
    <row r="21" spans="1:2" x14ac:dyDescent="0.2">
      <c r="A21" s="275"/>
      <c r="B21" s="266" t="s">
        <v>870</v>
      </c>
    </row>
    <row r="22" spans="1:2" x14ac:dyDescent="0.2">
      <c r="B22" s="266" t="s">
        <v>871</v>
      </c>
    </row>
    <row r="23" spans="1:2" x14ac:dyDescent="0.2">
      <c r="B23" s="266" t="s">
        <v>872</v>
      </c>
    </row>
    <row r="24" spans="1:2" x14ac:dyDescent="0.2">
      <c r="B24" s="266" t="s">
        <v>873</v>
      </c>
    </row>
    <row r="25" spans="1:2" x14ac:dyDescent="0.2">
      <c r="B25" s="266" t="s">
        <v>874</v>
      </c>
    </row>
    <row r="27" spans="1:2" x14ac:dyDescent="0.2">
      <c r="A27" s="266" t="s">
        <v>782</v>
      </c>
      <c r="B27" s="265" t="s">
        <v>875</v>
      </c>
    </row>
    <row r="28" spans="1:2" x14ac:dyDescent="0.2">
      <c r="B28" s="266" t="s">
        <v>876</v>
      </c>
    </row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66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84937-4D45-4B2C-976B-3D56ED2AA461}">
  <sheetPr>
    <pageSetUpPr autoPageBreaks="0" fitToPage="1"/>
  </sheetPr>
  <dimension ref="A1:O28"/>
  <sheetViews>
    <sheetView showGridLines="0" showOutlineSymbols="0" zoomScale="75" zoomScaleNormal="75" workbookViewId="0">
      <selection activeCell="M11" sqref="M11"/>
    </sheetView>
  </sheetViews>
  <sheetFormatPr defaultColWidth="9.6640625" defaultRowHeight="15" x14ac:dyDescent="0.2"/>
  <cols>
    <col min="1" max="1" width="3.109375" style="266" bestFit="1" customWidth="1"/>
    <col min="2" max="2" width="58.44140625" style="266" customWidth="1"/>
    <col min="3" max="3" width="11.77734375" style="266" customWidth="1"/>
    <col min="4" max="4" width="0.88671875" style="266" customWidth="1"/>
    <col min="5" max="5" width="11.33203125" style="266" customWidth="1"/>
    <col min="6" max="6" width="0.88671875" style="266" customWidth="1"/>
    <col min="7" max="7" width="13.77734375" style="266" customWidth="1"/>
    <col min="8" max="8" width="0.88671875" style="266" customWidth="1"/>
    <col min="9" max="9" width="12.21875" style="266" customWidth="1"/>
    <col min="10" max="10" width="0.88671875" style="266" customWidth="1"/>
    <col min="11" max="11" width="13.77734375" style="266" customWidth="1"/>
    <col min="12" max="12" width="0.88671875" style="266" customWidth="1"/>
    <col min="13" max="13" width="13.77734375" style="266" customWidth="1"/>
    <col min="14" max="14" width="18.21875" style="266" bestFit="1" customWidth="1"/>
    <col min="15" max="16384" width="9.6640625" style="266"/>
  </cols>
  <sheetData>
    <row r="1" spans="1:15" ht="15.75" x14ac:dyDescent="0.25">
      <c r="E1" s="267" t="str">
        <f>IF([1]GeneralInfo!$B$16="","",[1]GeneralInfo!$B$16)</f>
        <v/>
      </c>
      <c r="M1" s="267" t="str">
        <f>IF(GeneralInfo!$B$13="","",GeneralInfo!$B$13)</f>
        <v/>
      </c>
    </row>
    <row r="2" spans="1:15" ht="15.75" x14ac:dyDescent="0.25">
      <c r="M2" s="267" t="s">
        <v>905</v>
      </c>
    </row>
    <row r="3" spans="1:15" ht="15.75" customHeight="1" x14ac:dyDescent="0.25">
      <c r="A3" s="399">
        <f>GeneralInfo!$B$4</f>
        <v>0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07"/>
      <c r="O3" s="307"/>
    </row>
    <row r="4" spans="1:15" ht="15.75" x14ac:dyDescent="0.25">
      <c r="A4" s="386" t="s">
        <v>906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</row>
    <row r="5" spans="1:15" ht="15.75" x14ac:dyDescent="0.25">
      <c r="A5" s="399" t="str">
        <f>"For the Period "&amp;TEXT(GeneralInfo!$B$14,"mm/dd/yyyy")&amp;" to "&amp;TEXT(GeneralInfo!$B$15,"mm/dd/yyyy")</f>
        <v>For the Period 01/00/1900 to 01/00/1900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07"/>
      <c r="O5" s="307"/>
    </row>
    <row r="6" spans="1:15" ht="15.75" x14ac:dyDescent="0.25">
      <c r="A6" s="308"/>
      <c r="C6" s="309"/>
      <c r="D6" s="309"/>
      <c r="E6" s="309"/>
      <c r="F6" s="309"/>
      <c r="G6" s="309"/>
    </row>
    <row r="7" spans="1:15" ht="15.75" x14ac:dyDescent="0.25">
      <c r="B7" s="269">
        <v>1</v>
      </c>
      <c r="C7" s="269">
        <v>2</v>
      </c>
      <c r="D7" s="269"/>
      <c r="E7" s="269">
        <v>3</v>
      </c>
      <c r="G7" s="269">
        <v>4</v>
      </c>
      <c r="I7" s="269">
        <v>5</v>
      </c>
      <c r="J7" s="269"/>
      <c r="K7" s="269">
        <v>6</v>
      </c>
      <c r="L7" s="269"/>
      <c r="M7" s="269">
        <v>7</v>
      </c>
    </row>
    <row r="8" spans="1:15" ht="71.25" customHeight="1" thickBot="1" x14ac:dyDescent="0.3">
      <c r="B8" s="315"/>
      <c r="C8" s="315" t="s">
        <v>777</v>
      </c>
      <c r="D8" s="268"/>
      <c r="E8" s="315" t="s">
        <v>778</v>
      </c>
      <c r="G8" s="315" t="s">
        <v>779</v>
      </c>
      <c r="I8" s="315" t="s">
        <v>886</v>
      </c>
      <c r="J8" s="316"/>
      <c r="K8" s="315" t="s">
        <v>780</v>
      </c>
      <c r="L8" s="316"/>
      <c r="M8" s="315" t="s">
        <v>859</v>
      </c>
    </row>
    <row r="9" spans="1:15" ht="30.75" customHeight="1" x14ac:dyDescent="0.2">
      <c r="A9" s="311">
        <v>1</v>
      </c>
      <c r="B9" s="350" t="s">
        <v>857</v>
      </c>
      <c r="C9" s="312">
        <v>0</v>
      </c>
      <c r="D9" s="313"/>
      <c r="E9" s="317">
        <f>IFERROR(ROUND('sch k'!F23/'sch k'!J23,6),0)</f>
        <v>0</v>
      </c>
      <c r="G9" s="318">
        <f>ROUND(C9*E9,0)</f>
        <v>0</v>
      </c>
      <c r="I9" s="317">
        <f>IFERROR(IF(($G$13+$G$14)&gt;$G$12,1,($G$13+$G$14)/$G$12),0)</f>
        <v>0</v>
      </c>
      <c r="J9" s="319"/>
      <c r="K9" s="318">
        <f>G9*I9</f>
        <v>0</v>
      </c>
      <c r="L9" s="320"/>
      <c r="M9" s="318">
        <f>IF(K9=G9,C9,K9/E9)</f>
        <v>0</v>
      </c>
      <c r="N9" s="266" t="s">
        <v>908</v>
      </c>
    </row>
    <row r="10" spans="1:15" ht="30.75" customHeight="1" x14ac:dyDescent="0.2">
      <c r="A10" s="311">
        <v>2</v>
      </c>
      <c r="B10" s="350" t="s">
        <v>867</v>
      </c>
      <c r="C10" s="314">
        <v>0</v>
      </c>
      <c r="D10" s="313"/>
      <c r="E10" s="317">
        <f>$E$9</f>
        <v>0</v>
      </c>
      <c r="G10" s="318">
        <f>ROUND(C10*E10,0)</f>
        <v>0</v>
      </c>
      <c r="I10" s="317">
        <f>IFERROR(IF(($G$13+$G$14)&gt;$G$12,1,($G$13+$G$14)/$G$12),0)</f>
        <v>0</v>
      </c>
      <c r="J10" s="319"/>
      <c r="K10" s="318">
        <f>G10*I10</f>
        <v>0</v>
      </c>
      <c r="L10" s="320"/>
      <c r="M10" s="314">
        <f>IF(K10=G10,C10,K10/E10)</f>
        <v>0</v>
      </c>
      <c r="N10" s="265" t="s">
        <v>782</v>
      </c>
    </row>
    <row r="11" spans="1:15" ht="30.75" customHeight="1" x14ac:dyDescent="0.2">
      <c r="A11" s="311">
        <v>3</v>
      </c>
      <c r="B11" s="350" t="s">
        <v>858</v>
      </c>
      <c r="C11" s="314">
        <v>0</v>
      </c>
      <c r="D11" s="313"/>
      <c r="E11" s="317">
        <f>$E$9</f>
        <v>0</v>
      </c>
      <c r="G11" s="318">
        <f>ROUND(C11*E11,0)</f>
        <v>0</v>
      </c>
      <c r="I11" s="317">
        <f>IFERROR(IF(($G$13+$G$14)&gt;$G$12,1,($G$13+$G$14)/$G$12),0)</f>
        <v>0</v>
      </c>
      <c r="J11" s="319"/>
      <c r="K11" s="318">
        <f t="shared" ref="K11" si="0">G11*I11</f>
        <v>0</v>
      </c>
      <c r="L11" s="320"/>
      <c r="M11" s="318">
        <f>IF(K11=G11,C11,K11/E11)</f>
        <v>0</v>
      </c>
      <c r="N11" s="266" t="s">
        <v>909</v>
      </c>
    </row>
    <row r="12" spans="1:15" ht="30.75" customHeight="1" x14ac:dyDescent="0.2">
      <c r="A12" s="311">
        <v>4</v>
      </c>
      <c r="B12" s="321" t="s">
        <v>868</v>
      </c>
      <c r="C12" s="322">
        <f>SUM(C9:C11)</f>
        <v>0</v>
      </c>
      <c r="D12" s="313"/>
      <c r="E12" s="323"/>
      <c r="G12" s="322">
        <f>SUM(G9:G11)</f>
        <v>0</v>
      </c>
      <c r="K12" s="324"/>
      <c r="L12" s="320"/>
      <c r="M12" s="325"/>
    </row>
    <row r="13" spans="1:15" ht="30.75" customHeight="1" x14ac:dyDescent="0.2">
      <c r="A13" s="266">
        <v>5</v>
      </c>
      <c r="B13" s="266" t="s">
        <v>907</v>
      </c>
      <c r="G13" s="314">
        <v>0</v>
      </c>
      <c r="K13" s="318">
        <f>SUM(K9:K11)</f>
        <v>0</v>
      </c>
      <c r="L13" s="326"/>
      <c r="M13" s="318">
        <f>SUM(M9:M11)</f>
        <v>0</v>
      </c>
      <c r="N13" s="265" t="s">
        <v>781</v>
      </c>
    </row>
    <row r="14" spans="1:15" ht="30.75" customHeight="1" x14ac:dyDescent="0.2">
      <c r="A14" s="266">
        <v>6</v>
      </c>
      <c r="B14" s="266" t="s">
        <v>885</v>
      </c>
      <c r="G14" s="314">
        <v>0</v>
      </c>
      <c r="N14" s="351"/>
    </row>
    <row r="15" spans="1:15" ht="30.75" customHeight="1" x14ac:dyDescent="0.2">
      <c r="A15" s="266">
        <v>7</v>
      </c>
      <c r="B15" s="266" t="s">
        <v>891</v>
      </c>
      <c r="G15" s="322">
        <f>G12-G13-G14</f>
        <v>0</v>
      </c>
      <c r="M15" s="327"/>
    </row>
    <row r="19" spans="1:2" x14ac:dyDescent="0.2">
      <c r="A19" s="266" t="s">
        <v>320</v>
      </c>
      <c r="B19" s="266" t="s">
        <v>869</v>
      </c>
    </row>
    <row r="20" spans="1:2" ht="6.75" customHeight="1" x14ac:dyDescent="0.2">
      <c r="A20" s="275"/>
    </row>
    <row r="21" spans="1:2" x14ac:dyDescent="0.2">
      <c r="A21" s="275"/>
      <c r="B21" s="266" t="s">
        <v>870</v>
      </c>
    </row>
    <row r="22" spans="1:2" x14ac:dyDescent="0.2">
      <c r="B22" s="266" t="s">
        <v>871</v>
      </c>
    </row>
    <row r="23" spans="1:2" x14ac:dyDescent="0.2">
      <c r="B23" s="266" t="s">
        <v>872</v>
      </c>
    </row>
    <row r="24" spans="1:2" x14ac:dyDescent="0.2">
      <c r="B24" s="266" t="s">
        <v>873</v>
      </c>
    </row>
    <row r="25" spans="1:2" x14ac:dyDescent="0.2">
      <c r="B25" s="266" t="s">
        <v>874</v>
      </c>
    </row>
    <row r="27" spans="1:2" x14ac:dyDescent="0.2">
      <c r="A27" s="266" t="s">
        <v>782</v>
      </c>
      <c r="B27" s="265" t="s">
        <v>875</v>
      </c>
    </row>
    <row r="28" spans="1:2" x14ac:dyDescent="0.2">
      <c r="B28" s="266" t="s">
        <v>876</v>
      </c>
    </row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66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A6843-5D5E-4D0A-8E42-FE3DB4F39668}">
  <sheetPr>
    <pageSetUpPr autoPageBreaks="0" fitToPage="1"/>
  </sheetPr>
  <dimension ref="A1:O30"/>
  <sheetViews>
    <sheetView showGridLines="0" showOutlineSymbols="0" zoomScale="75" zoomScaleNormal="75" workbookViewId="0">
      <selection activeCell="N13" sqref="N13"/>
    </sheetView>
  </sheetViews>
  <sheetFormatPr defaultColWidth="9.6640625" defaultRowHeight="15" x14ac:dyDescent="0.2"/>
  <cols>
    <col min="1" max="1" width="3.109375" style="266" bestFit="1" customWidth="1"/>
    <col min="2" max="2" width="58.77734375" style="266" customWidth="1"/>
    <col min="3" max="3" width="11.77734375" style="266" customWidth="1"/>
    <col min="4" max="4" width="0.88671875" style="266" customWidth="1"/>
    <col min="5" max="5" width="11.33203125" style="266" customWidth="1"/>
    <col min="6" max="6" width="0.88671875" style="266" customWidth="1"/>
    <col min="7" max="7" width="13.77734375" style="266" customWidth="1"/>
    <col min="8" max="8" width="0.88671875" style="266" customWidth="1"/>
    <col min="9" max="9" width="12.21875" style="266" customWidth="1"/>
    <col min="10" max="10" width="0.88671875" style="266" customWidth="1"/>
    <col min="11" max="11" width="13.77734375" style="266" customWidth="1"/>
    <col min="12" max="12" width="0.88671875" style="266" customWidth="1"/>
    <col min="13" max="13" width="13.77734375" style="266" customWidth="1"/>
    <col min="14" max="14" width="18.21875" style="266" bestFit="1" customWidth="1"/>
    <col min="15" max="16384" width="9.6640625" style="266"/>
  </cols>
  <sheetData>
    <row r="1" spans="1:15" ht="15.75" x14ac:dyDescent="0.25">
      <c r="E1" s="267"/>
      <c r="M1" s="267" t="str">
        <f>IF(GeneralInfo!$B$13="","",GeneralInfo!$B$13)</f>
        <v/>
      </c>
    </row>
    <row r="2" spans="1:15" ht="15.75" x14ac:dyDescent="0.25">
      <c r="M2" s="267" t="s">
        <v>836</v>
      </c>
    </row>
    <row r="3" spans="1:15" ht="15.75" customHeight="1" x14ac:dyDescent="0.25">
      <c r="A3" s="399">
        <f>GeneralInfo!$B$4</f>
        <v>0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07"/>
      <c r="O3" s="307"/>
    </row>
    <row r="4" spans="1:15" ht="15.75" x14ac:dyDescent="0.25">
      <c r="A4" s="386" t="s">
        <v>837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</row>
    <row r="5" spans="1:15" ht="15.75" x14ac:dyDescent="0.25">
      <c r="A5" s="399" t="str">
        <f>"For the Period "&amp;TEXT(GeneralInfo!$B$14,"mm/dd/yyyy")&amp;" to "&amp;TEXT(GeneralInfo!$B$15,"mm/dd/yyyy")</f>
        <v>For the Period 01/00/1900 to 01/00/1900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07"/>
      <c r="O5" s="307"/>
    </row>
    <row r="6" spans="1:15" ht="15.75" x14ac:dyDescent="0.25">
      <c r="A6" s="308"/>
      <c r="C6" s="309"/>
      <c r="D6" s="309"/>
      <c r="E6" s="309"/>
      <c r="F6" s="309"/>
      <c r="G6" s="309"/>
    </row>
    <row r="7" spans="1:15" ht="15.75" x14ac:dyDescent="0.25">
      <c r="B7" s="269">
        <v>1</v>
      </c>
      <c r="C7" s="269">
        <v>2</v>
      </c>
      <c r="D7" s="269"/>
      <c r="E7" s="269">
        <v>3</v>
      </c>
      <c r="G7" s="269">
        <v>4</v>
      </c>
      <c r="I7" s="269">
        <v>5</v>
      </c>
      <c r="J7" s="269"/>
      <c r="K7" s="269">
        <v>6</v>
      </c>
      <c r="L7" s="269"/>
      <c r="M7" s="269">
        <v>7</v>
      </c>
    </row>
    <row r="8" spans="1:15" ht="71.25" customHeight="1" thickBot="1" x14ac:dyDescent="0.3">
      <c r="B8" s="315"/>
      <c r="C8" s="315" t="s">
        <v>777</v>
      </c>
      <c r="D8" s="268"/>
      <c r="E8" s="315" t="s">
        <v>778</v>
      </c>
      <c r="G8" s="315" t="s">
        <v>779</v>
      </c>
      <c r="I8" s="315" t="s">
        <v>886</v>
      </c>
      <c r="J8" s="316"/>
      <c r="K8" s="315" t="s">
        <v>780</v>
      </c>
      <c r="L8" s="316"/>
      <c r="M8" s="315" t="s">
        <v>859</v>
      </c>
    </row>
    <row r="9" spans="1:15" ht="30.75" customHeight="1" x14ac:dyDescent="0.2">
      <c r="A9" s="311">
        <v>1</v>
      </c>
      <c r="B9" s="350" t="s">
        <v>864</v>
      </c>
      <c r="C9" s="312">
        <v>0</v>
      </c>
      <c r="D9" s="313"/>
      <c r="E9" s="317">
        <f>IFERROR(ROUND(('sch aa-R&amp;B'!F23+'sch aa-R&amp;B'!L23)/'sch aa-R&amp;B'!T23,6),0)</f>
        <v>0</v>
      </c>
      <c r="G9" s="318">
        <f>ROUND(C9*E9,0)</f>
        <v>0</v>
      </c>
      <c r="I9" s="317">
        <f>IFERROR(IF(($G$14+$G$15)&gt;$G$13,1,($G$14+$G$15)/$G$13),0)</f>
        <v>0</v>
      </c>
      <c r="J9" s="319"/>
      <c r="K9" s="318">
        <f>G9*I9</f>
        <v>0</v>
      </c>
      <c r="L9" s="320"/>
      <c r="M9" s="318">
        <f>IF(K9=G9,C9,K9/E9)</f>
        <v>0</v>
      </c>
      <c r="N9" s="266" t="s">
        <v>862</v>
      </c>
    </row>
    <row r="10" spans="1:15" ht="30.75" customHeight="1" x14ac:dyDescent="0.2">
      <c r="A10" s="311">
        <v>2</v>
      </c>
      <c r="B10" s="350" t="s">
        <v>878</v>
      </c>
      <c r="C10" s="314">
        <v>0</v>
      </c>
      <c r="D10" s="313"/>
      <c r="E10" s="317">
        <f>$E$9</f>
        <v>0</v>
      </c>
      <c r="G10" s="318">
        <f>ROUND(C10*E10,0)</f>
        <v>0</v>
      </c>
      <c r="I10" s="317">
        <f>IFERROR(IF(($G$14+$G$15)&gt;$G$13,1,($G$14+$G$15)/$G$13),0)</f>
        <v>0</v>
      </c>
      <c r="J10" s="319"/>
      <c r="K10" s="318">
        <f>G10*I10</f>
        <v>0</v>
      </c>
      <c r="L10" s="320"/>
      <c r="M10" s="314">
        <f>IF(K10=G10,C10,K10/E10)</f>
        <v>0</v>
      </c>
      <c r="N10" s="265" t="s">
        <v>879</v>
      </c>
    </row>
    <row r="11" spans="1:15" s="352" customFormat="1" ht="30.75" customHeight="1" x14ac:dyDescent="0.2">
      <c r="A11" s="353">
        <v>3</v>
      </c>
      <c r="B11" s="350" t="s">
        <v>865</v>
      </c>
      <c r="C11" s="354">
        <v>0</v>
      </c>
      <c r="D11" s="355"/>
      <c r="E11" s="317">
        <f>$E$9</f>
        <v>0</v>
      </c>
      <c r="G11" s="356">
        <f>ROUND(C11*E11,0)</f>
        <v>0</v>
      </c>
      <c r="I11" s="317">
        <f>IFERROR(IF(($G$14+$G$15)&gt;$G$13,1,($G$14+$G$15)/$G$13),0)</f>
        <v>0</v>
      </c>
      <c r="J11" s="319"/>
      <c r="K11" s="356">
        <f t="shared" ref="K11" si="0">G11*I11</f>
        <v>0</v>
      </c>
      <c r="L11" s="357"/>
      <c r="M11" s="356">
        <f>IF(K11=G11,C11,K11/E11)</f>
        <v>0</v>
      </c>
      <c r="N11" s="352" t="s">
        <v>895</v>
      </c>
    </row>
    <row r="12" spans="1:15" ht="30.75" customHeight="1" x14ac:dyDescent="0.2">
      <c r="A12" s="311">
        <v>4</v>
      </c>
      <c r="B12" s="350" t="s">
        <v>858</v>
      </c>
      <c r="C12" s="314">
        <v>0</v>
      </c>
      <c r="D12" s="313"/>
      <c r="E12" s="317">
        <f>$E$9</f>
        <v>0</v>
      </c>
      <c r="G12" s="318">
        <f>ROUND(C12*E12,0)</f>
        <v>0</v>
      </c>
      <c r="I12" s="317">
        <f>IFERROR(IF(($G$14+$G$15)&gt;$G$13,1,($G$14+$G$15)/$G$13),0)</f>
        <v>0</v>
      </c>
      <c r="J12" s="319"/>
      <c r="K12" s="318">
        <f t="shared" ref="K12" si="1">G12*I12</f>
        <v>0</v>
      </c>
      <c r="L12" s="320"/>
      <c r="M12" s="318">
        <f>IF(K12=G12,C12,K12/E12)</f>
        <v>0</v>
      </c>
      <c r="N12" s="266" t="s">
        <v>863</v>
      </c>
    </row>
    <row r="13" spans="1:15" ht="30.75" customHeight="1" x14ac:dyDescent="0.2">
      <c r="A13" s="311">
        <v>5</v>
      </c>
      <c r="B13" s="321" t="s">
        <v>877</v>
      </c>
      <c r="C13" s="322">
        <f>SUM(C9:C12)</f>
        <v>0</v>
      </c>
      <c r="D13" s="313"/>
      <c r="E13" s="323"/>
      <c r="G13" s="322">
        <f>SUM(G9:G12)</f>
        <v>0</v>
      </c>
      <c r="K13" s="324"/>
      <c r="L13" s="320"/>
      <c r="M13" s="325"/>
    </row>
    <row r="14" spans="1:15" ht="30.75" customHeight="1" x14ac:dyDescent="0.2">
      <c r="A14" s="266">
        <v>6</v>
      </c>
      <c r="B14" s="266" t="s">
        <v>835</v>
      </c>
      <c r="G14" s="314">
        <v>0</v>
      </c>
      <c r="K14" s="318">
        <f>SUM(K9:K12)</f>
        <v>0</v>
      </c>
      <c r="L14" s="326"/>
      <c r="M14" s="318">
        <f>SUM(M9:M12)</f>
        <v>0</v>
      </c>
      <c r="N14" s="265" t="s">
        <v>781</v>
      </c>
    </row>
    <row r="15" spans="1:15" s="352" customFormat="1" ht="30.75" customHeight="1" x14ac:dyDescent="0.2">
      <c r="A15" s="352">
        <v>7</v>
      </c>
      <c r="B15" s="352" t="s">
        <v>885</v>
      </c>
      <c r="G15" s="354">
        <v>0</v>
      </c>
      <c r="N15" s="358"/>
    </row>
    <row r="16" spans="1:15" ht="30.75" customHeight="1" x14ac:dyDescent="0.2">
      <c r="A16" s="266">
        <v>8</v>
      </c>
      <c r="B16" s="266" t="s">
        <v>891</v>
      </c>
      <c r="G16" s="322">
        <f>G13-G14-G15</f>
        <v>0</v>
      </c>
      <c r="M16" s="327"/>
    </row>
    <row r="19" spans="1:2" x14ac:dyDescent="0.2">
      <c r="A19" s="358" t="s">
        <v>320</v>
      </c>
      <c r="B19" s="352" t="s">
        <v>884</v>
      </c>
    </row>
    <row r="21" spans="1:2" x14ac:dyDescent="0.2">
      <c r="A21" s="266" t="s">
        <v>782</v>
      </c>
      <c r="B21" s="266" t="s">
        <v>869</v>
      </c>
    </row>
    <row r="22" spans="1:2" ht="6.75" customHeight="1" x14ac:dyDescent="0.2">
      <c r="A22" s="275"/>
    </row>
    <row r="23" spans="1:2" x14ac:dyDescent="0.2">
      <c r="A23" s="275"/>
      <c r="B23" s="266" t="s">
        <v>870</v>
      </c>
    </row>
    <row r="24" spans="1:2" x14ac:dyDescent="0.2">
      <c r="B24" s="266" t="s">
        <v>871</v>
      </c>
    </row>
    <row r="25" spans="1:2" x14ac:dyDescent="0.2">
      <c r="B25" s="266" t="s">
        <v>872</v>
      </c>
    </row>
    <row r="26" spans="1:2" x14ac:dyDescent="0.2">
      <c r="B26" s="266" t="s">
        <v>873</v>
      </c>
    </row>
    <row r="27" spans="1:2" x14ac:dyDescent="0.2">
      <c r="B27" s="266" t="s">
        <v>874</v>
      </c>
    </row>
    <row r="29" spans="1:2" x14ac:dyDescent="0.2">
      <c r="A29" s="266" t="s">
        <v>879</v>
      </c>
      <c r="B29" s="265" t="s">
        <v>875</v>
      </c>
    </row>
    <row r="30" spans="1:2" x14ac:dyDescent="0.2">
      <c r="B30" s="266" t="s">
        <v>876</v>
      </c>
    </row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66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B8E40-AF10-498F-B5E2-17DF824D0A42}">
  <sheetPr>
    <pageSetUpPr autoPageBreaks="0" fitToPage="1"/>
  </sheetPr>
  <dimension ref="A1:O30"/>
  <sheetViews>
    <sheetView showGridLines="0" showOutlineSymbols="0" zoomScale="75" zoomScaleNormal="75" workbookViewId="0">
      <selection activeCell="M11" sqref="M11"/>
    </sheetView>
  </sheetViews>
  <sheetFormatPr defaultColWidth="9.6640625" defaultRowHeight="15" x14ac:dyDescent="0.2"/>
  <cols>
    <col min="1" max="1" width="3.109375" style="266" bestFit="1" customWidth="1"/>
    <col min="2" max="2" width="58.77734375" style="266" customWidth="1"/>
    <col min="3" max="3" width="11.77734375" style="266" customWidth="1"/>
    <col min="4" max="4" width="0.88671875" style="266" customWidth="1"/>
    <col min="5" max="5" width="11.33203125" style="266" customWidth="1"/>
    <col min="6" max="6" width="0.88671875" style="266" customWidth="1"/>
    <col min="7" max="7" width="13.77734375" style="266" customWidth="1"/>
    <col min="8" max="8" width="0.88671875" style="266" customWidth="1"/>
    <col min="9" max="9" width="12.21875" style="266" customWidth="1"/>
    <col min="10" max="10" width="0.88671875" style="266" customWidth="1"/>
    <col min="11" max="11" width="13.77734375" style="266" customWidth="1"/>
    <col min="12" max="12" width="0.88671875" style="266" customWidth="1"/>
    <col min="13" max="13" width="13.77734375" style="266" customWidth="1"/>
    <col min="14" max="14" width="18.21875" style="266" bestFit="1" customWidth="1"/>
    <col min="15" max="16384" width="9.6640625" style="266"/>
  </cols>
  <sheetData>
    <row r="1" spans="1:15" ht="15.75" x14ac:dyDescent="0.25">
      <c r="E1" s="267"/>
      <c r="M1" s="267" t="str">
        <f>IF(GeneralInfo!$B$13="","",GeneralInfo!$B$13)</f>
        <v/>
      </c>
    </row>
    <row r="2" spans="1:15" ht="15.75" x14ac:dyDescent="0.25">
      <c r="M2" s="267" t="s">
        <v>910</v>
      </c>
    </row>
    <row r="3" spans="1:15" ht="15.75" customHeight="1" x14ac:dyDescent="0.25">
      <c r="A3" s="399">
        <f>GeneralInfo!$B$4</f>
        <v>0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07"/>
      <c r="O3" s="307"/>
    </row>
    <row r="4" spans="1:15" ht="15.75" x14ac:dyDescent="0.25">
      <c r="A4" s="386" t="s">
        <v>911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</row>
    <row r="5" spans="1:15" ht="15.75" x14ac:dyDescent="0.25">
      <c r="A5" s="399" t="str">
        <f>"For the Period "&amp;TEXT(GeneralInfo!$B$14,"mm/dd/yyyy")&amp;" to "&amp;TEXT(GeneralInfo!$B$15,"mm/dd/yyyy")</f>
        <v>For the Period 01/00/1900 to 01/00/1900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07"/>
      <c r="O5" s="307"/>
    </row>
    <row r="6" spans="1:15" ht="15.75" x14ac:dyDescent="0.25">
      <c r="A6" s="308"/>
      <c r="C6" s="309"/>
      <c r="D6" s="309"/>
      <c r="E6" s="309"/>
      <c r="F6" s="309"/>
      <c r="G6" s="309"/>
    </row>
    <row r="7" spans="1:15" ht="15.75" x14ac:dyDescent="0.25">
      <c r="B7" s="269">
        <v>1</v>
      </c>
      <c r="C7" s="269">
        <v>2</v>
      </c>
      <c r="D7" s="269"/>
      <c r="E7" s="269">
        <v>3</v>
      </c>
      <c r="G7" s="269">
        <v>4</v>
      </c>
      <c r="I7" s="269">
        <v>5</v>
      </c>
      <c r="J7" s="269"/>
      <c r="K7" s="269">
        <v>6</v>
      </c>
      <c r="L7" s="269"/>
      <c r="M7" s="269">
        <v>7</v>
      </c>
    </row>
    <row r="8" spans="1:15" ht="71.25" customHeight="1" thickBot="1" x14ac:dyDescent="0.3">
      <c r="B8" s="315"/>
      <c r="C8" s="315" t="s">
        <v>777</v>
      </c>
      <c r="D8" s="268"/>
      <c r="E8" s="315" t="s">
        <v>778</v>
      </c>
      <c r="G8" s="315" t="s">
        <v>779</v>
      </c>
      <c r="I8" s="315" t="s">
        <v>886</v>
      </c>
      <c r="J8" s="316"/>
      <c r="K8" s="315" t="s">
        <v>780</v>
      </c>
      <c r="L8" s="316"/>
      <c r="M8" s="315" t="s">
        <v>859</v>
      </c>
    </row>
    <row r="9" spans="1:15" ht="30.75" customHeight="1" x14ac:dyDescent="0.2">
      <c r="A9" s="311">
        <v>1</v>
      </c>
      <c r="B9" s="350" t="s">
        <v>864</v>
      </c>
      <c r="C9" s="312">
        <v>0</v>
      </c>
      <c r="D9" s="313"/>
      <c r="E9" s="317">
        <f>IFERROR(ROUND(('sch aa-R&amp;B'!F23+'sch aa-R&amp;B'!L23)/'sch aa-R&amp;B'!T23,6),0)</f>
        <v>0</v>
      </c>
      <c r="G9" s="318">
        <f>ROUND(C9*E9,0)</f>
        <v>0</v>
      </c>
      <c r="I9" s="317">
        <f>IFERROR(IF(($G$14+$G$15)&gt;$G$13,1,($G$14+$G$15)/$G$13),0)</f>
        <v>0</v>
      </c>
      <c r="J9" s="319"/>
      <c r="K9" s="318">
        <f>G9*I9</f>
        <v>0</v>
      </c>
      <c r="L9" s="320"/>
      <c r="M9" s="318">
        <f>IF(K9=G9,C9,K9/E9)</f>
        <v>0</v>
      </c>
      <c r="N9" s="266" t="s">
        <v>908</v>
      </c>
    </row>
    <row r="10" spans="1:15" ht="30.75" customHeight="1" x14ac:dyDescent="0.2">
      <c r="A10" s="311">
        <v>2</v>
      </c>
      <c r="B10" s="350" t="s">
        <v>878</v>
      </c>
      <c r="C10" s="314">
        <v>0</v>
      </c>
      <c r="D10" s="313"/>
      <c r="E10" s="317">
        <f>$E$9</f>
        <v>0</v>
      </c>
      <c r="G10" s="318">
        <f>ROUND(C10*E10,0)</f>
        <v>0</v>
      </c>
      <c r="I10" s="317">
        <f>IFERROR(IF(($G$14+$G$15)&gt;$G$13,1,($G$14+$G$15)/$G$13),0)</f>
        <v>0</v>
      </c>
      <c r="J10" s="319"/>
      <c r="K10" s="318">
        <f>G10*I10</f>
        <v>0</v>
      </c>
      <c r="L10" s="320"/>
      <c r="M10" s="314">
        <f>IF(K10=G10,C10,K10/E10)</f>
        <v>0</v>
      </c>
      <c r="N10" s="265" t="s">
        <v>879</v>
      </c>
    </row>
    <row r="11" spans="1:15" s="352" customFormat="1" ht="30.75" customHeight="1" x14ac:dyDescent="0.2">
      <c r="A11" s="353">
        <v>3</v>
      </c>
      <c r="B11" s="350" t="s">
        <v>865</v>
      </c>
      <c r="C11" s="354">
        <v>0</v>
      </c>
      <c r="D11" s="355"/>
      <c r="E11" s="317">
        <f>$E$9</f>
        <v>0</v>
      </c>
      <c r="G11" s="356">
        <f>ROUND(C11*E11,0)</f>
        <v>0</v>
      </c>
      <c r="I11" s="317">
        <f>IFERROR(IF(($G$14+$G$15)&gt;$G$13,1,($G$14+$G$15)/$G$13),0)</f>
        <v>0</v>
      </c>
      <c r="J11" s="319"/>
      <c r="K11" s="356">
        <f t="shared" ref="K11:K12" si="0">G11*I11</f>
        <v>0</v>
      </c>
      <c r="L11" s="357"/>
      <c r="M11" s="356">
        <f>IF(K11=G11,C11,K11/E11)</f>
        <v>0</v>
      </c>
      <c r="N11" s="352" t="s">
        <v>895</v>
      </c>
    </row>
    <row r="12" spans="1:15" ht="30.75" customHeight="1" x14ac:dyDescent="0.2">
      <c r="A12" s="311">
        <v>4</v>
      </c>
      <c r="B12" s="350" t="s">
        <v>858</v>
      </c>
      <c r="C12" s="314">
        <v>0</v>
      </c>
      <c r="D12" s="313"/>
      <c r="E12" s="317">
        <f>$E$9</f>
        <v>0</v>
      </c>
      <c r="G12" s="318">
        <f>ROUND(C12*E12,0)</f>
        <v>0</v>
      </c>
      <c r="I12" s="317">
        <f>IFERROR(IF(($G$14+$G$15)&gt;$G$13,1,($G$14+$G$15)/$G$13),0)</f>
        <v>0</v>
      </c>
      <c r="J12" s="319"/>
      <c r="K12" s="318">
        <f t="shared" si="0"/>
        <v>0</v>
      </c>
      <c r="L12" s="320"/>
      <c r="M12" s="318">
        <f>IF(K12=G12,C12,K12/E12)</f>
        <v>0</v>
      </c>
      <c r="N12" s="266" t="s">
        <v>909</v>
      </c>
    </row>
    <row r="13" spans="1:15" ht="30.75" customHeight="1" x14ac:dyDescent="0.2">
      <c r="A13" s="311">
        <v>5</v>
      </c>
      <c r="B13" s="321" t="s">
        <v>877</v>
      </c>
      <c r="C13" s="322">
        <f>SUM(C9:C12)</f>
        <v>0</v>
      </c>
      <c r="D13" s="313"/>
      <c r="E13" s="323"/>
      <c r="G13" s="322">
        <f>SUM(G9:G12)</f>
        <v>0</v>
      </c>
      <c r="K13" s="324"/>
      <c r="L13" s="320"/>
      <c r="M13" s="325"/>
    </row>
    <row r="14" spans="1:15" ht="30.75" customHeight="1" x14ac:dyDescent="0.2">
      <c r="A14" s="266">
        <v>6</v>
      </c>
      <c r="B14" s="266" t="s">
        <v>907</v>
      </c>
      <c r="G14" s="314">
        <v>0</v>
      </c>
      <c r="K14" s="318">
        <f>SUM(K9:K12)</f>
        <v>0</v>
      </c>
      <c r="L14" s="326"/>
      <c r="M14" s="318">
        <f>SUM(M9:M12)</f>
        <v>0</v>
      </c>
      <c r="N14" s="265" t="s">
        <v>781</v>
      </c>
    </row>
    <row r="15" spans="1:15" s="352" customFormat="1" ht="30.75" customHeight="1" x14ac:dyDescent="0.2">
      <c r="A15" s="352">
        <v>7</v>
      </c>
      <c r="B15" s="352" t="s">
        <v>885</v>
      </c>
      <c r="G15" s="354">
        <v>0</v>
      </c>
      <c r="N15" s="358"/>
    </row>
    <row r="16" spans="1:15" ht="30.75" customHeight="1" x14ac:dyDescent="0.2">
      <c r="A16" s="266">
        <v>8</v>
      </c>
      <c r="B16" s="266" t="s">
        <v>891</v>
      </c>
      <c r="G16" s="322">
        <f>G13-G14-G15</f>
        <v>0</v>
      </c>
      <c r="M16" s="327"/>
    </row>
    <row r="19" spans="1:2" x14ac:dyDescent="0.2">
      <c r="A19" s="358" t="s">
        <v>320</v>
      </c>
      <c r="B19" s="352" t="s">
        <v>884</v>
      </c>
    </row>
    <row r="21" spans="1:2" x14ac:dyDescent="0.2">
      <c r="A21" s="266" t="s">
        <v>782</v>
      </c>
      <c r="B21" s="266" t="s">
        <v>869</v>
      </c>
    </row>
    <row r="22" spans="1:2" ht="6.75" customHeight="1" x14ac:dyDescent="0.2">
      <c r="A22" s="275"/>
    </row>
    <row r="23" spans="1:2" x14ac:dyDescent="0.2">
      <c r="A23" s="275"/>
      <c r="B23" s="266" t="s">
        <v>870</v>
      </c>
    </row>
    <row r="24" spans="1:2" x14ac:dyDescent="0.2">
      <c r="B24" s="266" t="s">
        <v>871</v>
      </c>
    </row>
    <row r="25" spans="1:2" x14ac:dyDescent="0.2">
      <c r="B25" s="266" t="s">
        <v>872</v>
      </c>
    </row>
    <row r="26" spans="1:2" x14ac:dyDescent="0.2">
      <c r="B26" s="266" t="s">
        <v>873</v>
      </c>
    </row>
    <row r="27" spans="1:2" x14ac:dyDescent="0.2">
      <c r="B27" s="266" t="s">
        <v>874</v>
      </c>
    </row>
    <row r="29" spans="1:2" x14ac:dyDescent="0.2">
      <c r="A29" s="266" t="s">
        <v>879</v>
      </c>
      <c r="B29" s="265" t="s">
        <v>875</v>
      </c>
    </row>
    <row r="30" spans="1:2" x14ac:dyDescent="0.2">
      <c r="B30" s="266" t="s">
        <v>876</v>
      </c>
    </row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66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995B4-5D00-418D-A727-A7271ACFB0EE}">
  <sheetPr>
    <pageSetUpPr autoPageBreaks="0" fitToPage="1"/>
  </sheetPr>
  <dimension ref="A1:O28"/>
  <sheetViews>
    <sheetView showGridLines="0" showOutlineSymbols="0" zoomScale="75" zoomScaleNormal="75" workbookViewId="0">
      <selection activeCell="C9" sqref="C9"/>
    </sheetView>
  </sheetViews>
  <sheetFormatPr defaultColWidth="9.6640625" defaultRowHeight="15" x14ac:dyDescent="0.2"/>
  <cols>
    <col min="1" max="1" width="3.109375" style="266" bestFit="1" customWidth="1"/>
    <col min="2" max="2" width="59" style="266" customWidth="1"/>
    <col min="3" max="3" width="11.77734375" style="266" customWidth="1"/>
    <col min="4" max="4" width="0.88671875" style="266" customWidth="1"/>
    <col min="5" max="5" width="11.33203125" style="266" customWidth="1"/>
    <col min="6" max="6" width="0.88671875" style="266" customWidth="1"/>
    <col min="7" max="7" width="13.77734375" style="266" customWidth="1"/>
    <col min="8" max="8" width="0.88671875" style="266" customWidth="1"/>
    <col min="9" max="9" width="12.21875" style="266" customWidth="1"/>
    <col min="10" max="10" width="0.88671875" style="266" customWidth="1"/>
    <col min="11" max="11" width="13.77734375" style="266" customWidth="1"/>
    <col min="12" max="12" width="0.88671875" style="266" customWidth="1"/>
    <col min="13" max="13" width="13.77734375" style="266" customWidth="1"/>
    <col min="14" max="14" width="18.21875" style="266" bestFit="1" customWidth="1"/>
    <col min="15" max="16384" width="9.6640625" style="266"/>
  </cols>
  <sheetData>
    <row r="1" spans="1:15" ht="15.75" x14ac:dyDescent="0.25">
      <c r="E1" s="267"/>
      <c r="M1" s="267" t="str">
        <f>IF(GeneralInfo!$B$13="","",GeneralInfo!$B$13)</f>
        <v/>
      </c>
    </row>
    <row r="2" spans="1:15" ht="15.75" x14ac:dyDescent="0.25">
      <c r="M2" s="267" t="s">
        <v>838</v>
      </c>
    </row>
    <row r="3" spans="1:15" ht="15.75" customHeight="1" x14ac:dyDescent="0.25">
      <c r="A3" s="399">
        <f>GeneralInfo!$B$4</f>
        <v>0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07"/>
      <c r="O3" s="307"/>
    </row>
    <row r="4" spans="1:15" ht="15.75" x14ac:dyDescent="0.25">
      <c r="A4" s="386" t="s">
        <v>839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</row>
    <row r="5" spans="1:15" ht="15.75" x14ac:dyDescent="0.25">
      <c r="A5" s="399" t="str">
        <f>"For the Period "&amp;TEXT(GeneralInfo!$B$14,"mm/dd/yyyy")&amp;" to "&amp;TEXT(GeneralInfo!$B$15,"mm/dd/yyyy")</f>
        <v>For the Period 01/00/1900 to 01/00/1900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07"/>
      <c r="O5" s="307"/>
    </row>
    <row r="6" spans="1:15" ht="15.75" x14ac:dyDescent="0.25">
      <c r="A6" s="308"/>
      <c r="C6" s="309"/>
      <c r="D6" s="309"/>
      <c r="E6" s="309"/>
      <c r="F6" s="309"/>
      <c r="G6" s="309"/>
    </row>
    <row r="7" spans="1:15" ht="15.75" x14ac:dyDescent="0.25">
      <c r="B7" s="269">
        <v>1</v>
      </c>
      <c r="C7" s="269">
        <v>2</v>
      </c>
      <c r="D7" s="269"/>
      <c r="E7" s="269">
        <v>3</v>
      </c>
      <c r="G7" s="269">
        <v>4</v>
      </c>
      <c r="I7" s="269">
        <v>5</v>
      </c>
      <c r="J7" s="269"/>
      <c r="K7" s="269">
        <v>6</v>
      </c>
      <c r="L7" s="269"/>
      <c r="M7" s="269">
        <v>7</v>
      </c>
    </row>
    <row r="8" spans="1:15" ht="71.25" customHeight="1" thickBot="1" x14ac:dyDescent="0.3">
      <c r="B8" s="315"/>
      <c r="C8" s="315" t="s">
        <v>777</v>
      </c>
      <c r="D8" s="268"/>
      <c r="E8" s="315" t="s">
        <v>778</v>
      </c>
      <c r="G8" s="315" t="s">
        <v>779</v>
      </c>
      <c r="I8" s="315" t="s">
        <v>886</v>
      </c>
      <c r="J8" s="316"/>
      <c r="K8" s="315" t="s">
        <v>780</v>
      </c>
      <c r="L8" s="316"/>
      <c r="M8" s="315" t="s">
        <v>859</v>
      </c>
    </row>
    <row r="9" spans="1:15" ht="30.75" customHeight="1" x14ac:dyDescent="0.2">
      <c r="A9" s="311">
        <v>1</v>
      </c>
      <c r="B9" s="350" t="s">
        <v>857</v>
      </c>
      <c r="C9" s="312">
        <v>0</v>
      </c>
      <c r="D9" s="313"/>
      <c r="E9" s="317">
        <f>IFERROR(ROUND('sch ab'!F24/'sch ab'!J24,6),0)</f>
        <v>0</v>
      </c>
      <c r="G9" s="318">
        <f>ROUND(C9*E9,0)</f>
        <v>0</v>
      </c>
      <c r="I9" s="317">
        <f>IFERROR(IF(($G$13+$G$14)&gt;$G$12,1,($G$13+$G$14)/$G$12),0)</f>
        <v>0</v>
      </c>
      <c r="J9" s="319"/>
      <c r="K9" s="318">
        <f>G9*I9</f>
        <v>0</v>
      </c>
      <c r="L9" s="320"/>
      <c r="M9" s="318">
        <f>IF(K9=G9,C9,K9/E9)</f>
        <v>0</v>
      </c>
      <c r="N9" s="266" t="s">
        <v>862</v>
      </c>
    </row>
    <row r="10" spans="1:15" ht="30.75" customHeight="1" x14ac:dyDescent="0.2">
      <c r="A10" s="311">
        <v>2</v>
      </c>
      <c r="B10" s="350" t="s">
        <v>867</v>
      </c>
      <c r="C10" s="314">
        <v>0</v>
      </c>
      <c r="D10" s="313"/>
      <c r="E10" s="317">
        <f>$E$9</f>
        <v>0</v>
      </c>
      <c r="G10" s="318">
        <f>ROUND(C10*E10,0)</f>
        <v>0</v>
      </c>
      <c r="I10" s="317">
        <f>IFERROR(IF(($G$13+$G$14)&gt;$G$12,1,($G$13+$G$14)/$G$12),0)</f>
        <v>0</v>
      </c>
      <c r="J10" s="319"/>
      <c r="K10" s="318">
        <f>G10*I10</f>
        <v>0</v>
      </c>
      <c r="L10" s="320"/>
      <c r="M10" s="314">
        <f>IF(K10=G10,C10,K10/E10)</f>
        <v>0</v>
      </c>
      <c r="N10" s="265" t="s">
        <v>782</v>
      </c>
    </row>
    <row r="11" spans="1:15" ht="30.75" customHeight="1" x14ac:dyDescent="0.2">
      <c r="A11" s="311">
        <v>3</v>
      </c>
      <c r="B11" s="350" t="s">
        <v>858</v>
      </c>
      <c r="C11" s="314">
        <v>0</v>
      </c>
      <c r="D11" s="313"/>
      <c r="E11" s="317">
        <f>$E$9</f>
        <v>0</v>
      </c>
      <c r="G11" s="318">
        <f>ROUND(C11*E11,0)</f>
        <v>0</v>
      </c>
      <c r="I11" s="317">
        <f>IFERROR(IF(($G$13+$G$14)&gt;$G$12,1,($G$13+$G$14)/$G$12),0)</f>
        <v>0</v>
      </c>
      <c r="J11" s="319"/>
      <c r="K11" s="318">
        <f t="shared" ref="K11" si="0">G11*I11</f>
        <v>0</v>
      </c>
      <c r="L11" s="320"/>
      <c r="M11" s="318">
        <f>IF(K11=G11,C11,K11/E11)</f>
        <v>0</v>
      </c>
      <c r="N11" s="266" t="s">
        <v>863</v>
      </c>
    </row>
    <row r="12" spans="1:15" ht="30.75" customHeight="1" x14ac:dyDescent="0.2">
      <c r="A12" s="311">
        <v>4</v>
      </c>
      <c r="B12" s="321" t="s">
        <v>868</v>
      </c>
      <c r="C12" s="322">
        <f>SUM(C9:C11)</f>
        <v>0</v>
      </c>
      <c r="D12" s="313"/>
      <c r="E12" s="323"/>
      <c r="G12" s="322">
        <f>SUM(G9:G11)</f>
        <v>0</v>
      </c>
      <c r="K12" s="324"/>
      <c r="L12" s="320"/>
      <c r="M12" s="325"/>
    </row>
    <row r="13" spans="1:15" ht="30.75" customHeight="1" x14ac:dyDescent="0.2">
      <c r="A13" s="266">
        <v>5</v>
      </c>
      <c r="B13" s="266" t="s">
        <v>835</v>
      </c>
      <c r="G13" s="314">
        <v>0</v>
      </c>
      <c r="K13" s="318">
        <f>SUM(K9:K11)</f>
        <v>0</v>
      </c>
      <c r="L13" s="326"/>
      <c r="M13" s="318">
        <f>SUM(M9:M11)</f>
        <v>0</v>
      </c>
      <c r="N13" s="265" t="s">
        <v>781</v>
      </c>
    </row>
    <row r="14" spans="1:15" ht="30.75" customHeight="1" x14ac:dyDescent="0.2">
      <c r="A14" s="266">
        <v>6</v>
      </c>
      <c r="B14" s="266" t="s">
        <v>885</v>
      </c>
      <c r="G14" s="314">
        <v>0</v>
      </c>
      <c r="N14" s="351"/>
    </row>
    <row r="15" spans="1:15" ht="30.75" customHeight="1" x14ac:dyDescent="0.2">
      <c r="A15" s="266">
        <v>7</v>
      </c>
      <c r="B15" s="266" t="s">
        <v>891</v>
      </c>
      <c r="G15" s="322">
        <f>G12-G13-G14</f>
        <v>0</v>
      </c>
      <c r="M15" s="327"/>
    </row>
    <row r="19" spans="1:2" x14ac:dyDescent="0.2">
      <c r="A19" s="266" t="s">
        <v>320</v>
      </c>
      <c r="B19" s="266" t="s">
        <v>869</v>
      </c>
    </row>
    <row r="20" spans="1:2" ht="6.75" customHeight="1" x14ac:dyDescent="0.2">
      <c r="A20" s="275"/>
    </row>
    <row r="21" spans="1:2" x14ac:dyDescent="0.2">
      <c r="A21" s="275"/>
      <c r="B21" s="266" t="s">
        <v>870</v>
      </c>
    </row>
    <row r="22" spans="1:2" x14ac:dyDescent="0.2">
      <c r="B22" s="266" t="s">
        <v>871</v>
      </c>
    </row>
    <row r="23" spans="1:2" x14ac:dyDescent="0.2">
      <c r="B23" s="266" t="s">
        <v>872</v>
      </c>
    </row>
    <row r="24" spans="1:2" x14ac:dyDescent="0.2">
      <c r="B24" s="266" t="s">
        <v>873</v>
      </c>
    </row>
    <row r="25" spans="1:2" x14ac:dyDescent="0.2">
      <c r="B25" s="266" t="s">
        <v>874</v>
      </c>
    </row>
    <row r="27" spans="1:2" x14ac:dyDescent="0.2">
      <c r="A27" s="266" t="s">
        <v>782</v>
      </c>
      <c r="B27" s="265" t="s">
        <v>875</v>
      </c>
    </row>
    <row r="28" spans="1:2" x14ac:dyDescent="0.2">
      <c r="B28" s="266" t="s">
        <v>876</v>
      </c>
    </row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66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FD829-C188-4580-AD56-FF719A51F512}">
  <sheetPr>
    <pageSetUpPr autoPageBreaks="0" fitToPage="1"/>
  </sheetPr>
  <dimension ref="A1:O28"/>
  <sheetViews>
    <sheetView showGridLines="0" showOutlineSymbols="0" zoomScale="75" zoomScaleNormal="75" workbookViewId="0">
      <selection activeCell="C9" sqref="C9"/>
    </sheetView>
  </sheetViews>
  <sheetFormatPr defaultColWidth="9.6640625" defaultRowHeight="15" x14ac:dyDescent="0.2"/>
  <cols>
    <col min="1" max="1" width="3.109375" style="266" bestFit="1" customWidth="1"/>
    <col min="2" max="2" width="59" style="266" customWidth="1"/>
    <col min="3" max="3" width="11.77734375" style="266" customWidth="1"/>
    <col min="4" max="4" width="0.88671875" style="266" customWidth="1"/>
    <col min="5" max="5" width="11.33203125" style="266" customWidth="1"/>
    <col min="6" max="6" width="0.88671875" style="266" customWidth="1"/>
    <col min="7" max="7" width="13.77734375" style="266" customWidth="1"/>
    <col min="8" max="8" width="0.88671875" style="266" customWidth="1"/>
    <col min="9" max="9" width="12.21875" style="266" customWidth="1"/>
    <col min="10" max="10" width="0.88671875" style="266" customWidth="1"/>
    <col min="11" max="11" width="13.77734375" style="266" customWidth="1"/>
    <col min="12" max="12" width="0.88671875" style="266" customWidth="1"/>
    <col min="13" max="13" width="13.77734375" style="266" customWidth="1"/>
    <col min="14" max="14" width="18.21875" style="266" bestFit="1" customWidth="1"/>
    <col min="15" max="16384" width="9.6640625" style="266"/>
  </cols>
  <sheetData>
    <row r="1" spans="1:15" ht="15.75" x14ac:dyDescent="0.25">
      <c r="E1" s="267"/>
      <c r="M1" s="267" t="str">
        <f>IF(GeneralInfo!$B$13="","",GeneralInfo!$B$13)</f>
        <v/>
      </c>
    </row>
    <row r="2" spans="1:15" ht="15.75" x14ac:dyDescent="0.25">
      <c r="M2" s="267" t="s">
        <v>912</v>
      </c>
    </row>
    <row r="3" spans="1:15" ht="15.75" customHeight="1" x14ac:dyDescent="0.25">
      <c r="A3" s="399">
        <f>GeneralInfo!$B$4</f>
        <v>0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07"/>
      <c r="O3" s="307"/>
    </row>
    <row r="4" spans="1:15" ht="15.75" x14ac:dyDescent="0.25">
      <c r="A4" s="386" t="s">
        <v>913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</row>
    <row r="5" spans="1:15" ht="15.75" x14ac:dyDescent="0.25">
      <c r="A5" s="399" t="str">
        <f>"For the Period "&amp;TEXT(GeneralInfo!$B$14,"mm/dd/yyyy")&amp;" to "&amp;TEXT(GeneralInfo!$B$15,"mm/dd/yyyy")</f>
        <v>For the Period 01/00/1900 to 01/00/1900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07"/>
      <c r="O5" s="307"/>
    </row>
    <row r="6" spans="1:15" ht="15.75" x14ac:dyDescent="0.25">
      <c r="A6" s="308"/>
      <c r="C6" s="309"/>
      <c r="D6" s="309"/>
      <c r="E6" s="309"/>
      <c r="F6" s="309"/>
      <c r="G6" s="309"/>
    </row>
    <row r="7" spans="1:15" ht="15.75" x14ac:dyDescent="0.25">
      <c r="B7" s="269">
        <v>1</v>
      </c>
      <c r="C7" s="269">
        <v>2</v>
      </c>
      <c r="D7" s="269"/>
      <c r="E7" s="269">
        <v>3</v>
      </c>
      <c r="G7" s="269">
        <v>4</v>
      </c>
      <c r="I7" s="269">
        <v>5</v>
      </c>
      <c r="J7" s="269"/>
      <c r="K7" s="269">
        <v>6</v>
      </c>
      <c r="L7" s="269"/>
      <c r="M7" s="269">
        <v>7</v>
      </c>
    </row>
    <row r="8" spans="1:15" ht="71.25" customHeight="1" thickBot="1" x14ac:dyDescent="0.3">
      <c r="B8" s="315"/>
      <c r="C8" s="315" t="s">
        <v>777</v>
      </c>
      <c r="D8" s="268"/>
      <c r="E8" s="315" t="s">
        <v>778</v>
      </c>
      <c r="G8" s="315" t="s">
        <v>779</v>
      </c>
      <c r="I8" s="315" t="s">
        <v>886</v>
      </c>
      <c r="J8" s="316"/>
      <c r="K8" s="315" t="s">
        <v>780</v>
      </c>
      <c r="L8" s="316"/>
      <c r="M8" s="315" t="s">
        <v>859</v>
      </c>
    </row>
    <row r="9" spans="1:15" ht="30.75" customHeight="1" x14ac:dyDescent="0.2">
      <c r="A9" s="311">
        <v>1</v>
      </c>
      <c r="B9" s="350" t="s">
        <v>857</v>
      </c>
      <c r="C9" s="312">
        <v>0</v>
      </c>
      <c r="D9" s="313"/>
      <c r="E9" s="317">
        <f>IFERROR(ROUND('sch ab'!F24/'sch ab'!J24,6),0)</f>
        <v>0</v>
      </c>
      <c r="G9" s="318">
        <f>ROUND(C9*E9,0)</f>
        <v>0</v>
      </c>
      <c r="I9" s="317">
        <f>IFERROR(IF(($G$13+$G$14)&gt;$G$12,1,($G$13+$G$14)/$G$12),0)</f>
        <v>0</v>
      </c>
      <c r="J9" s="319"/>
      <c r="K9" s="318">
        <f>G9*I9</f>
        <v>0</v>
      </c>
      <c r="L9" s="320"/>
      <c r="M9" s="318">
        <f>IF(K9=G9,C9,K9/E9)</f>
        <v>0</v>
      </c>
      <c r="N9" s="266" t="s">
        <v>908</v>
      </c>
    </row>
    <row r="10" spans="1:15" ht="30.75" customHeight="1" x14ac:dyDescent="0.2">
      <c r="A10" s="311">
        <v>2</v>
      </c>
      <c r="B10" s="350" t="s">
        <v>867</v>
      </c>
      <c r="C10" s="314">
        <v>0</v>
      </c>
      <c r="D10" s="313"/>
      <c r="E10" s="317">
        <f>$E$9</f>
        <v>0</v>
      </c>
      <c r="G10" s="318">
        <f>ROUND(C10*E10,0)</f>
        <v>0</v>
      </c>
      <c r="I10" s="317">
        <f>IFERROR(IF(($G$13+$G$14)&gt;$G$12,1,($G$13+$G$14)/$G$12),0)</f>
        <v>0</v>
      </c>
      <c r="J10" s="319"/>
      <c r="K10" s="318">
        <f>G10*I10</f>
        <v>0</v>
      </c>
      <c r="L10" s="320"/>
      <c r="M10" s="314">
        <f>IF(K10=G10,C10,K10/E10)</f>
        <v>0</v>
      </c>
      <c r="N10" s="265" t="s">
        <v>782</v>
      </c>
    </row>
    <row r="11" spans="1:15" ht="30.75" customHeight="1" x14ac:dyDescent="0.2">
      <c r="A11" s="311">
        <v>3</v>
      </c>
      <c r="B11" s="350" t="s">
        <v>858</v>
      </c>
      <c r="C11" s="314">
        <v>0</v>
      </c>
      <c r="D11" s="313"/>
      <c r="E11" s="317">
        <f>$E$9</f>
        <v>0</v>
      </c>
      <c r="G11" s="318">
        <f>ROUND(C11*E11,0)</f>
        <v>0</v>
      </c>
      <c r="I11" s="317">
        <f>IFERROR(IF(($G$13+$G$14)&gt;$G$12,1,($G$13+$G$14)/$G$12),0)</f>
        <v>0</v>
      </c>
      <c r="J11" s="319"/>
      <c r="K11" s="318">
        <f t="shared" ref="K11" si="0">G11*I11</f>
        <v>0</v>
      </c>
      <c r="L11" s="320"/>
      <c r="M11" s="318">
        <f>IF(K11=G11,C11,K11/E11)</f>
        <v>0</v>
      </c>
      <c r="N11" s="266" t="s">
        <v>909</v>
      </c>
    </row>
    <row r="12" spans="1:15" ht="30.75" customHeight="1" x14ac:dyDescent="0.2">
      <c r="A12" s="311">
        <v>4</v>
      </c>
      <c r="B12" s="321" t="s">
        <v>868</v>
      </c>
      <c r="C12" s="322">
        <f>SUM(C9:C11)</f>
        <v>0</v>
      </c>
      <c r="D12" s="313"/>
      <c r="E12" s="323"/>
      <c r="G12" s="322">
        <f>SUM(G9:G11)</f>
        <v>0</v>
      </c>
      <c r="K12" s="324"/>
      <c r="L12" s="320"/>
      <c r="M12" s="325"/>
    </row>
    <row r="13" spans="1:15" ht="30.75" customHeight="1" x14ac:dyDescent="0.2">
      <c r="A13" s="266">
        <v>5</v>
      </c>
      <c r="B13" s="266" t="s">
        <v>907</v>
      </c>
      <c r="G13" s="314">
        <v>0</v>
      </c>
      <c r="K13" s="318">
        <f>SUM(K9:K11)</f>
        <v>0</v>
      </c>
      <c r="L13" s="326"/>
      <c r="M13" s="318">
        <f>SUM(M9:M11)</f>
        <v>0</v>
      </c>
      <c r="N13" s="265" t="s">
        <v>781</v>
      </c>
    </row>
    <row r="14" spans="1:15" ht="30.75" customHeight="1" x14ac:dyDescent="0.2">
      <c r="A14" s="266">
        <v>6</v>
      </c>
      <c r="B14" s="266" t="s">
        <v>885</v>
      </c>
      <c r="G14" s="314">
        <v>0</v>
      </c>
      <c r="N14" s="351"/>
    </row>
    <row r="15" spans="1:15" ht="30.75" customHeight="1" x14ac:dyDescent="0.2">
      <c r="A15" s="266">
        <v>7</v>
      </c>
      <c r="B15" s="266" t="s">
        <v>891</v>
      </c>
      <c r="G15" s="322">
        <f>G12-G13-G14</f>
        <v>0</v>
      </c>
      <c r="M15" s="327"/>
    </row>
    <row r="19" spans="1:2" x14ac:dyDescent="0.2">
      <c r="A19" s="266" t="s">
        <v>320</v>
      </c>
      <c r="B19" s="266" t="s">
        <v>869</v>
      </c>
    </row>
    <row r="20" spans="1:2" ht="6.75" customHeight="1" x14ac:dyDescent="0.2">
      <c r="A20" s="275"/>
    </row>
    <row r="21" spans="1:2" x14ac:dyDescent="0.2">
      <c r="A21" s="275"/>
      <c r="B21" s="266" t="s">
        <v>870</v>
      </c>
    </row>
    <row r="22" spans="1:2" x14ac:dyDescent="0.2">
      <c r="B22" s="266" t="s">
        <v>871</v>
      </c>
    </row>
    <row r="23" spans="1:2" x14ac:dyDescent="0.2">
      <c r="B23" s="266" t="s">
        <v>872</v>
      </c>
    </row>
    <row r="24" spans="1:2" x14ac:dyDescent="0.2">
      <c r="B24" s="266" t="s">
        <v>873</v>
      </c>
    </row>
    <row r="25" spans="1:2" x14ac:dyDescent="0.2">
      <c r="B25" s="266" t="s">
        <v>874</v>
      </c>
    </row>
    <row r="27" spans="1:2" x14ac:dyDescent="0.2">
      <c r="A27" s="266" t="s">
        <v>782</v>
      </c>
      <c r="B27" s="265" t="s">
        <v>875</v>
      </c>
    </row>
    <row r="28" spans="1:2" x14ac:dyDescent="0.2">
      <c r="B28" s="266" t="s">
        <v>876</v>
      </c>
    </row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66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0D8AE-7816-4A96-9A8B-FFABB7261D77}">
  <sheetPr>
    <pageSetUpPr autoPageBreaks="0" fitToPage="1"/>
  </sheetPr>
  <dimension ref="A1:O28"/>
  <sheetViews>
    <sheetView showGridLines="0" showOutlineSymbols="0" zoomScale="75" zoomScaleNormal="75" workbookViewId="0">
      <selection activeCell="C9" sqref="C9"/>
    </sheetView>
  </sheetViews>
  <sheetFormatPr defaultColWidth="9.6640625" defaultRowHeight="15" x14ac:dyDescent="0.2"/>
  <cols>
    <col min="1" max="1" width="3.109375" style="266" bestFit="1" customWidth="1"/>
    <col min="2" max="2" width="59.21875" style="266" customWidth="1"/>
    <col min="3" max="3" width="11.77734375" style="266" customWidth="1"/>
    <col min="4" max="4" width="0.88671875" style="266" customWidth="1"/>
    <col min="5" max="5" width="11.33203125" style="266" customWidth="1"/>
    <col min="6" max="6" width="0.88671875" style="266" customWidth="1"/>
    <col min="7" max="7" width="13.77734375" style="266" customWidth="1"/>
    <col min="8" max="8" width="0.88671875" style="266" customWidth="1"/>
    <col min="9" max="9" width="12.21875" style="266" customWidth="1"/>
    <col min="10" max="10" width="0.88671875" style="266" customWidth="1"/>
    <col min="11" max="11" width="13.77734375" style="266" customWidth="1"/>
    <col min="12" max="12" width="0.88671875" style="266" customWidth="1"/>
    <col min="13" max="13" width="13.77734375" style="266" customWidth="1"/>
    <col min="14" max="14" width="18.21875" style="266" bestFit="1" customWidth="1"/>
    <col min="15" max="16384" width="9.6640625" style="266"/>
  </cols>
  <sheetData>
    <row r="1" spans="1:15" ht="15.75" x14ac:dyDescent="0.25">
      <c r="E1" s="267"/>
      <c r="M1" s="267" t="str">
        <f>IF(GeneralInfo!$B$13="","",GeneralInfo!$B$13)</f>
        <v/>
      </c>
    </row>
    <row r="2" spans="1:15" ht="15.75" x14ac:dyDescent="0.25">
      <c r="M2" s="267" t="s">
        <v>840</v>
      </c>
    </row>
    <row r="3" spans="1:15" ht="15.75" customHeight="1" x14ac:dyDescent="0.25">
      <c r="A3" s="399">
        <f>GeneralInfo!$B$4</f>
        <v>0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07"/>
      <c r="O3" s="307"/>
    </row>
    <row r="4" spans="1:15" ht="15.75" x14ac:dyDescent="0.25">
      <c r="A4" s="386" t="s">
        <v>841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</row>
    <row r="5" spans="1:15" ht="15.75" x14ac:dyDescent="0.25">
      <c r="A5" s="399" t="str">
        <f>"For the Period "&amp;TEXT(GeneralInfo!$B$14,"mm/dd/yyyy")&amp;" to "&amp;TEXT(GeneralInfo!$B$15,"mm/dd/yyyy")</f>
        <v>For the Period 01/00/1900 to 01/00/1900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07"/>
      <c r="O5" s="307"/>
    </row>
    <row r="6" spans="1:15" ht="15.75" x14ac:dyDescent="0.25">
      <c r="A6" s="308"/>
      <c r="C6" s="309"/>
      <c r="D6" s="309"/>
      <c r="E6" s="309"/>
      <c r="F6" s="309"/>
      <c r="G6" s="309"/>
    </row>
    <row r="7" spans="1:15" ht="15.75" x14ac:dyDescent="0.25">
      <c r="B7" s="269">
        <v>1</v>
      </c>
      <c r="C7" s="269">
        <v>2</v>
      </c>
      <c r="D7" s="269"/>
      <c r="E7" s="269">
        <v>3</v>
      </c>
      <c r="G7" s="269">
        <v>4</v>
      </c>
      <c r="I7" s="269">
        <v>5</v>
      </c>
      <c r="J7" s="269"/>
      <c r="K7" s="269">
        <v>6</v>
      </c>
      <c r="L7" s="269"/>
      <c r="M7" s="269">
        <v>7</v>
      </c>
    </row>
    <row r="8" spans="1:15" ht="71.25" customHeight="1" thickBot="1" x14ac:dyDescent="0.3">
      <c r="B8" s="315"/>
      <c r="C8" s="315" t="s">
        <v>777</v>
      </c>
      <c r="D8" s="268"/>
      <c r="E8" s="315" t="s">
        <v>778</v>
      </c>
      <c r="G8" s="315" t="s">
        <v>779</v>
      </c>
      <c r="I8" s="315" t="s">
        <v>886</v>
      </c>
      <c r="J8" s="316"/>
      <c r="K8" s="315" t="s">
        <v>780</v>
      </c>
      <c r="L8" s="316"/>
      <c r="M8" s="315" t="s">
        <v>859</v>
      </c>
    </row>
    <row r="9" spans="1:15" ht="30.75" customHeight="1" x14ac:dyDescent="0.2">
      <c r="A9" s="311">
        <v>1</v>
      </c>
      <c r="B9" s="350" t="s">
        <v>857</v>
      </c>
      <c r="C9" s="312">
        <v>0</v>
      </c>
      <c r="D9" s="313"/>
      <c r="E9" s="317">
        <f>IFERROR(ROUND('sch ac-r&amp;b'!F23/'sch ac-r&amp;b'!J23,6),0)</f>
        <v>0</v>
      </c>
      <c r="G9" s="318">
        <f>ROUND(C9*E9,0)</f>
        <v>0</v>
      </c>
      <c r="I9" s="317">
        <f>IFERROR(IF(($G$14+$G$15)&gt;$G$13,1,($G$14+$G$15)/$G$13),0)</f>
        <v>0</v>
      </c>
      <c r="J9" s="319"/>
      <c r="K9" s="318">
        <f>G9*I9</f>
        <v>0</v>
      </c>
      <c r="L9" s="320"/>
      <c r="M9" s="318">
        <f>IF(K9=G9,C9,K9/E9)</f>
        <v>0</v>
      </c>
      <c r="N9" s="266" t="s">
        <v>862</v>
      </c>
    </row>
    <row r="10" spans="1:15" ht="30.75" customHeight="1" x14ac:dyDescent="0.2">
      <c r="A10" s="311">
        <v>2</v>
      </c>
      <c r="B10" s="350" t="s">
        <v>867</v>
      </c>
      <c r="C10" s="314">
        <v>0</v>
      </c>
      <c r="D10" s="313"/>
      <c r="E10" s="317">
        <f>$E$9</f>
        <v>0</v>
      </c>
      <c r="G10" s="318">
        <f>ROUND(C10*E10,0)</f>
        <v>0</v>
      </c>
      <c r="I10" s="317">
        <f>IFERROR(IF(($G$14+$G$15)&gt;$G$13,1,($G$14+$G$15)/$G$13),0)</f>
        <v>0</v>
      </c>
      <c r="J10" s="319"/>
      <c r="K10" s="318">
        <f>G10*I10</f>
        <v>0</v>
      </c>
      <c r="L10" s="320"/>
      <c r="M10" s="314">
        <f>IF(K10=G10,C10,K10/E10)</f>
        <v>0</v>
      </c>
      <c r="N10" s="265" t="s">
        <v>782</v>
      </c>
    </row>
    <row r="11" spans="1:15" s="352" customFormat="1" ht="30.75" customHeight="1" x14ac:dyDescent="0.2">
      <c r="A11" s="353">
        <v>3</v>
      </c>
      <c r="B11" s="350" t="s">
        <v>865</v>
      </c>
      <c r="C11" s="354">
        <v>0</v>
      </c>
      <c r="D11" s="355"/>
      <c r="E11" s="317">
        <f>$E$9</f>
        <v>0</v>
      </c>
      <c r="G11" s="356">
        <f>ROUND(C11*E11,0)</f>
        <v>0</v>
      </c>
      <c r="I11" s="317">
        <f>IFERROR(IF(($G$14+$G$15)&gt;$G$13,1,($G$14+$G$15)/$G$13),0)</f>
        <v>0</v>
      </c>
      <c r="J11" s="319"/>
      <c r="K11" s="356">
        <f t="shared" ref="K11" si="0">G11*I11</f>
        <v>0</v>
      </c>
      <c r="L11" s="357"/>
      <c r="M11" s="356">
        <f>IF(K11=G11,C11,K11/E11)</f>
        <v>0</v>
      </c>
      <c r="N11" s="352" t="s">
        <v>895</v>
      </c>
    </row>
    <row r="12" spans="1:15" ht="30.75" customHeight="1" x14ac:dyDescent="0.2">
      <c r="A12" s="311">
        <v>4</v>
      </c>
      <c r="B12" s="350" t="s">
        <v>858</v>
      </c>
      <c r="C12" s="314">
        <v>0</v>
      </c>
      <c r="D12" s="313"/>
      <c r="E12" s="317">
        <f>$E$9</f>
        <v>0</v>
      </c>
      <c r="G12" s="318">
        <f>ROUND(C12*E12,0)</f>
        <v>0</v>
      </c>
      <c r="I12" s="317">
        <f>IFERROR(IF(($G$14+$G$15)&gt;$G$13,1,($G$14+$G$15)/$G$13),0)</f>
        <v>0</v>
      </c>
      <c r="J12" s="319"/>
      <c r="K12" s="318">
        <f t="shared" ref="K12" si="1">G12*I12</f>
        <v>0</v>
      </c>
      <c r="L12" s="320"/>
      <c r="M12" s="318">
        <f>IF(K12=G12,C12,K12/E12)</f>
        <v>0</v>
      </c>
      <c r="N12" s="266" t="s">
        <v>863</v>
      </c>
    </row>
    <row r="13" spans="1:15" ht="30.75" customHeight="1" x14ac:dyDescent="0.2">
      <c r="A13" s="311">
        <v>5</v>
      </c>
      <c r="B13" s="321" t="s">
        <v>877</v>
      </c>
      <c r="C13" s="322">
        <f>SUM(C9:C12)</f>
        <v>0</v>
      </c>
      <c r="D13" s="313"/>
      <c r="E13" s="323"/>
      <c r="G13" s="322">
        <f>SUM(G9:G12)</f>
        <v>0</v>
      </c>
      <c r="K13" s="324"/>
      <c r="L13" s="320"/>
      <c r="M13" s="325"/>
    </row>
    <row r="14" spans="1:15" ht="30.75" customHeight="1" x14ac:dyDescent="0.2">
      <c r="A14" s="266">
        <v>6</v>
      </c>
      <c r="B14" s="266" t="s">
        <v>835</v>
      </c>
      <c r="G14" s="314">
        <v>0</v>
      </c>
      <c r="K14" s="318">
        <f>SUM(K9:K12)</f>
        <v>0</v>
      </c>
      <c r="L14" s="326"/>
      <c r="M14" s="318">
        <f>SUM(M9:M12)</f>
        <v>0</v>
      </c>
      <c r="N14" s="265" t="s">
        <v>781</v>
      </c>
    </row>
    <row r="15" spans="1:15" s="352" customFormat="1" ht="30.75" customHeight="1" x14ac:dyDescent="0.2">
      <c r="A15" s="352">
        <v>7</v>
      </c>
      <c r="B15" s="352" t="s">
        <v>885</v>
      </c>
      <c r="G15" s="354">
        <v>0</v>
      </c>
      <c r="N15" s="358"/>
    </row>
    <row r="16" spans="1:15" ht="30.75" customHeight="1" x14ac:dyDescent="0.2">
      <c r="A16" s="266">
        <v>8</v>
      </c>
      <c r="B16" s="266" t="s">
        <v>891</v>
      </c>
      <c r="G16" s="322">
        <f>G13-G14-G15</f>
        <v>0</v>
      </c>
      <c r="M16" s="327"/>
    </row>
    <row r="19" spans="1:2" x14ac:dyDescent="0.2">
      <c r="A19" s="266" t="s">
        <v>320</v>
      </c>
      <c r="B19" s="266" t="s">
        <v>869</v>
      </c>
    </row>
    <row r="20" spans="1:2" ht="6.75" customHeight="1" x14ac:dyDescent="0.2">
      <c r="A20" s="275"/>
    </row>
    <row r="21" spans="1:2" x14ac:dyDescent="0.2">
      <c r="A21" s="275"/>
      <c r="B21" s="266" t="s">
        <v>870</v>
      </c>
    </row>
    <row r="22" spans="1:2" x14ac:dyDescent="0.2">
      <c r="B22" s="266" t="s">
        <v>871</v>
      </c>
    </row>
    <row r="23" spans="1:2" x14ac:dyDescent="0.2">
      <c r="B23" s="266" t="s">
        <v>872</v>
      </c>
    </row>
    <row r="24" spans="1:2" x14ac:dyDescent="0.2">
      <c r="B24" s="266" t="s">
        <v>873</v>
      </c>
    </row>
    <row r="25" spans="1:2" x14ac:dyDescent="0.2">
      <c r="B25" s="266" t="s">
        <v>874</v>
      </c>
    </row>
    <row r="27" spans="1:2" x14ac:dyDescent="0.2">
      <c r="A27" s="266" t="s">
        <v>782</v>
      </c>
      <c r="B27" s="265" t="s">
        <v>875</v>
      </c>
    </row>
    <row r="28" spans="1:2" x14ac:dyDescent="0.2">
      <c r="B28" s="266" t="s">
        <v>876</v>
      </c>
    </row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66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7DB15-F415-43E6-8ECE-0E93534FCE7E}">
  <sheetPr>
    <pageSetUpPr autoPageBreaks="0" fitToPage="1"/>
  </sheetPr>
  <dimension ref="A1:O28"/>
  <sheetViews>
    <sheetView showGridLines="0" showOutlineSymbols="0" zoomScale="75" zoomScaleNormal="75" workbookViewId="0">
      <selection activeCell="N13" sqref="N13"/>
    </sheetView>
  </sheetViews>
  <sheetFormatPr defaultColWidth="9.6640625" defaultRowHeight="15" x14ac:dyDescent="0.2"/>
  <cols>
    <col min="1" max="1" width="3.109375" style="266" bestFit="1" customWidth="1"/>
    <col min="2" max="2" width="59.21875" style="266" customWidth="1"/>
    <col min="3" max="3" width="11.77734375" style="266" customWidth="1"/>
    <col min="4" max="4" width="0.88671875" style="266" customWidth="1"/>
    <col min="5" max="5" width="11.33203125" style="266" customWidth="1"/>
    <col min="6" max="6" width="0.88671875" style="266" customWidth="1"/>
    <col min="7" max="7" width="13.77734375" style="266" customWidth="1"/>
    <col min="8" max="8" width="0.88671875" style="266" customWidth="1"/>
    <col min="9" max="9" width="12.21875" style="266" customWidth="1"/>
    <col min="10" max="10" width="0.88671875" style="266" customWidth="1"/>
    <col min="11" max="11" width="13.77734375" style="266" customWidth="1"/>
    <col min="12" max="12" width="0.88671875" style="266" customWidth="1"/>
    <col min="13" max="13" width="13.77734375" style="266" customWidth="1"/>
    <col min="14" max="14" width="18.21875" style="266" bestFit="1" customWidth="1"/>
    <col min="15" max="16384" width="9.6640625" style="266"/>
  </cols>
  <sheetData>
    <row r="1" spans="1:15" ht="15.75" x14ac:dyDescent="0.25">
      <c r="E1" s="267"/>
      <c r="M1" s="267" t="str">
        <f>IF(GeneralInfo!$B$13="","",GeneralInfo!$B$13)</f>
        <v/>
      </c>
    </row>
    <row r="2" spans="1:15" ht="15.75" x14ac:dyDescent="0.25">
      <c r="M2" s="267" t="s">
        <v>914</v>
      </c>
    </row>
    <row r="3" spans="1:15" ht="15.75" customHeight="1" x14ac:dyDescent="0.25">
      <c r="A3" s="399">
        <f>GeneralInfo!$B$4</f>
        <v>0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07"/>
      <c r="O3" s="307"/>
    </row>
    <row r="4" spans="1:15" ht="15.75" x14ac:dyDescent="0.25">
      <c r="A4" s="386" t="s">
        <v>915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</row>
    <row r="5" spans="1:15" ht="15.75" x14ac:dyDescent="0.25">
      <c r="A5" s="399" t="str">
        <f>"For the Period "&amp;TEXT(GeneralInfo!$B$14,"mm/dd/yyyy")&amp;" to "&amp;TEXT(GeneralInfo!$B$15,"mm/dd/yyyy")</f>
        <v>For the Period 01/00/1900 to 01/00/1900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07"/>
      <c r="O5" s="307"/>
    </row>
    <row r="6" spans="1:15" ht="15.75" x14ac:dyDescent="0.25">
      <c r="A6" s="308"/>
      <c r="C6" s="309"/>
      <c r="D6" s="309"/>
      <c r="E6" s="309"/>
      <c r="F6" s="309"/>
      <c r="G6" s="309"/>
    </row>
    <row r="7" spans="1:15" ht="15.75" x14ac:dyDescent="0.25">
      <c r="B7" s="269">
        <v>1</v>
      </c>
      <c r="C7" s="269">
        <v>2</v>
      </c>
      <c r="D7" s="269"/>
      <c r="E7" s="269">
        <v>3</v>
      </c>
      <c r="G7" s="269">
        <v>4</v>
      </c>
      <c r="I7" s="269">
        <v>5</v>
      </c>
      <c r="J7" s="269"/>
      <c r="K7" s="269">
        <v>6</v>
      </c>
      <c r="L7" s="269"/>
      <c r="M7" s="269">
        <v>7</v>
      </c>
    </row>
    <row r="8" spans="1:15" ht="71.25" customHeight="1" thickBot="1" x14ac:dyDescent="0.3">
      <c r="B8" s="315"/>
      <c r="C8" s="315" t="s">
        <v>777</v>
      </c>
      <c r="D8" s="268"/>
      <c r="E8" s="315" t="s">
        <v>778</v>
      </c>
      <c r="G8" s="315" t="s">
        <v>779</v>
      </c>
      <c r="I8" s="315" t="s">
        <v>886</v>
      </c>
      <c r="J8" s="316"/>
      <c r="K8" s="315" t="s">
        <v>780</v>
      </c>
      <c r="L8" s="316"/>
      <c r="M8" s="315" t="s">
        <v>859</v>
      </c>
    </row>
    <row r="9" spans="1:15" ht="30.75" customHeight="1" x14ac:dyDescent="0.2">
      <c r="A9" s="311">
        <v>1</v>
      </c>
      <c r="B9" s="350" t="s">
        <v>857</v>
      </c>
      <c r="C9" s="312">
        <v>0</v>
      </c>
      <c r="D9" s="313"/>
      <c r="E9" s="317">
        <f>IFERROR(ROUND('sch ac-r&amp;b'!F23/'sch ac-r&amp;b'!J23,6),0)</f>
        <v>0</v>
      </c>
      <c r="G9" s="318">
        <f>ROUND(C9*E9,0)</f>
        <v>0</v>
      </c>
      <c r="I9" s="317">
        <f>IFERROR(IF(($G$14+$G$15)&gt;$G$13,1,($G$14+$G$15)/$G$13),0)</f>
        <v>0</v>
      </c>
      <c r="J9" s="319"/>
      <c r="K9" s="318">
        <f>G9*I9</f>
        <v>0</v>
      </c>
      <c r="L9" s="320"/>
      <c r="M9" s="318">
        <f>IF(K9=G9,C9,K9/E9)</f>
        <v>0</v>
      </c>
      <c r="N9" s="266" t="s">
        <v>908</v>
      </c>
    </row>
    <row r="10" spans="1:15" ht="30.75" customHeight="1" x14ac:dyDescent="0.2">
      <c r="A10" s="311">
        <v>2</v>
      </c>
      <c r="B10" s="350" t="s">
        <v>867</v>
      </c>
      <c r="C10" s="314">
        <v>0</v>
      </c>
      <c r="D10" s="313"/>
      <c r="E10" s="317">
        <f>$E$9</f>
        <v>0</v>
      </c>
      <c r="G10" s="318">
        <f>ROUND(C10*E10,0)</f>
        <v>0</v>
      </c>
      <c r="I10" s="317">
        <f>IFERROR(IF(($G$14+$G$15)&gt;$G$13,1,($G$14+$G$15)/$G$13),0)</f>
        <v>0</v>
      </c>
      <c r="J10" s="319"/>
      <c r="K10" s="318">
        <f>G10*I10</f>
        <v>0</v>
      </c>
      <c r="L10" s="320"/>
      <c r="M10" s="314">
        <f>IF(K10=G10,C10,K10/E10)</f>
        <v>0</v>
      </c>
      <c r="N10" s="265" t="s">
        <v>782</v>
      </c>
    </row>
    <row r="11" spans="1:15" s="352" customFormat="1" ht="30.75" customHeight="1" x14ac:dyDescent="0.2">
      <c r="A11" s="353">
        <v>3</v>
      </c>
      <c r="B11" s="350" t="s">
        <v>865</v>
      </c>
      <c r="C11" s="354">
        <v>0</v>
      </c>
      <c r="D11" s="355"/>
      <c r="E11" s="317">
        <f>$E$9</f>
        <v>0</v>
      </c>
      <c r="G11" s="356">
        <f>ROUND(C11*E11,0)</f>
        <v>0</v>
      </c>
      <c r="I11" s="317">
        <f>IFERROR(IF(($G$14+$G$15)&gt;$G$13,1,($G$14+$G$15)/$G$13),0)</f>
        <v>0</v>
      </c>
      <c r="J11" s="319"/>
      <c r="K11" s="356">
        <f t="shared" ref="K11:K12" si="0">G11*I11</f>
        <v>0</v>
      </c>
      <c r="L11" s="357"/>
      <c r="M11" s="356">
        <f>IF(K11=G11,C11,K11/E11)</f>
        <v>0</v>
      </c>
      <c r="N11" s="352" t="s">
        <v>895</v>
      </c>
    </row>
    <row r="12" spans="1:15" ht="30.75" customHeight="1" x14ac:dyDescent="0.2">
      <c r="A12" s="311">
        <v>4</v>
      </c>
      <c r="B12" s="350" t="s">
        <v>858</v>
      </c>
      <c r="C12" s="314">
        <v>0</v>
      </c>
      <c r="D12" s="313"/>
      <c r="E12" s="317">
        <f>$E$9</f>
        <v>0</v>
      </c>
      <c r="G12" s="318">
        <f>ROUND(C12*E12,0)</f>
        <v>0</v>
      </c>
      <c r="I12" s="317">
        <f>IFERROR(IF(($G$14+$G$15)&gt;$G$13,1,($G$14+$G$15)/$G$13),0)</f>
        <v>0</v>
      </c>
      <c r="J12" s="319"/>
      <c r="K12" s="318">
        <f t="shared" si="0"/>
        <v>0</v>
      </c>
      <c r="L12" s="320"/>
      <c r="M12" s="318">
        <f>IF(K12=G12,C12,K12/E12)</f>
        <v>0</v>
      </c>
      <c r="N12" s="266" t="s">
        <v>909</v>
      </c>
    </row>
    <row r="13" spans="1:15" ht="30.75" customHeight="1" x14ac:dyDescent="0.2">
      <c r="A13" s="311">
        <v>5</v>
      </c>
      <c r="B13" s="321" t="s">
        <v>877</v>
      </c>
      <c r="C13" s="322">
        <f>SUM(C9:C12)</f>
        <v>0</v>
      </c>
      <c r="D13" s="313"/>
      <c r="E13" s="323"/>
      <c r="G13" s="322">
        <f>SUM(G9:G12)</f>
        <v>0</v>
      </c>
      <c r="K13" s="324"/>
      <c r="L13" s="320"/>
      <c r="M13" s="325"/>
    </row>
    <row r="14" spans="1:15" ht="30.75" customHeight="1" x14ac:dyDescent="0.2">
      <c r="A14" s="266">
        <v>6</v>
      </c>
      <c r="B14" s="266" t="s">
        <v>907</v>
      </c>
      <c r="G14" s="314">
        <v>0</v>
      </c>
      <c r="K14" s="318">
        <f>SUM(K9:K12)</f>
        <v>0</v>
      </c>
      <c r="L14" s="326"/>
      <c r="M14" s="318">
        <f>SUM(M9:M12)</f>
        <v>0</v>
      </c>
      <c r="N14" s="265" t="s">
        <v>781</v>
      </c>
    </row>
    <row r="15" spans="1:15" s="352" customFormat="1" ht="30.75" customHeight="1" x14ac:dyDescent="0.2">
      <c r="A15" s="352">
        <v>7</v>
      </c>
      <c r="B15" s="352" t="s">
        <v>885</v>
      </c>
      <c r="G15" s="354">
        <v>0</v>
      </c>
      <c r="N15" s="358"/>
    </row>
    <row r="16" spans="1:15" ht="30.75" customHeight="1" x14ac:dyDescent="0.2">
      <c r="A16" s="266">
        <v>8</v>
      </c>
      <c r="B16" s="266" t="s">
        <v>891</v>
      </c>
      <c r="G16" s="322">
        <f>G13-G14-G15</f>
        <v>0</v>
      </c>
      <c r="M16" s="327"/>
    </row>
    <row r="19" spans="1:2" x14ac:dyDescent="0.2">
      <c r="A19" s="266" t="s">
        <v>320</v>
      </c>
      <c r="B19" s="266" t="s">
        <v>869</v>
      </c>
    </row>
    <row r="20" spans="1:2" ht="6.75" customHeight="1" x14ac:dyDescent="0.2">
      <c r="A20" s="275"/>
    </row>
    <row r="21" spans="1:2" x14ac:dyDescent="0.2">
      <c r="A21" s="275"/>
      <c r="B21" s="266" t="s">
        <v>870</v>
      </c>
    </row>
    <row r="22" spans="1:2" x14ac:dyDescent="0.2">
      <c r="B22" s="266" t="s">
        <v>871</v>
      </c>
    </row>
    <row r="23" spans="1:2" x14ac:dyDescent="0.2">
      <c r="B23" s="266" t="s">
        <v>872</v>
      </c>
    </row>
    <row r="24" spans="1:2" x14ac:dyDescent="0.2">
      <c r="B24" s="266" t="s">
        <v>873</v>
      </c>
    </row>
    <row r="25" spans="1:2" x14ac:dyDescent="0.2">
      <c r="B25" s="266" t="s">
        <v>874</v>
      </c>
    </row>
    <row r="27" spans="1:2" x14ac:dyDescent="0.2">
      <c r="A27" s="266" t="s">
        <v>782</v>
      </c>
      <c r="B27" s="265" t="s">
        <v>875</v>
      </c>
    </row>
    <row r="28" spans="1:2" x14ac:dyDescent="0.2">
      <c r="B28" s="266" t="s">
        <v>876</v>
      </c>
    </row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66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D8743-B74A-45E1-9574-A1AD3C8B723B}">
  <sheetPr>
    <pageSetUpPr autoPageBreaks="0" fitToPage="1"/>
  </sheetPr>
  <dimension ref="A1:K26"/>
  <sheetViews>
    <sheetView showGridLines="0" showOutlineSymbols="0" zoomScale="75" zoomScaleNormal="75" workbookViewId="0">
      <selection activeCell="H11" sqref="H11"/>
    </sheetView>
  </sheetViews>
  <sheetFormatPr defaultColWidth="9.6640625" defaultRowHeight="15" x14ac:dyDescent="0.2"/>
  <cols>
    <col min="1" max="1" width="4.33203125" style="275" customWidth="1"/>
    <col min="2" max="2" width="13.109375" style="266" customWidth="1"/>
    <col min="3" max="3" width="10.88671875" style="266" customWidth="1"/>
    <col min="4" max="4" width="14.21875" style="266" customWidth="1"/>
    <col min="5" max="5" width="17.21875" style="266" customWidth="1"/>
    <col min="6" max="6" width="13.6640625" style="266" customWidth="1"/>
    <col min="7" max="7" width="14.109375" style="266" customWidth="1"/>
    <col min="8" max="8" width="14.5546875" style="266" customWidth="1"/>
    <col min="9" max="9" width="12.6640625" style="266" customWidth="1"/>
    <col min="10" max="11" width="12.5546875" style="266" customWidth="1"/>
    <col min="12" max="13" width="9.6640625" style="266" customWidth="1"/>
    <col min="14" max="14" width="12.21875" style="266" customWidth="1"/>
    <col min="15" max="15" width="9.6640625" style="266" customWidth="1"/>
    <col min="16" max="16" width="12.21875" style="266" customWidth="1"/>
    <col min="17" max="16384" width="9.6640625" style="266"/>
  </cols>
  <sheetData>
    <row r="1" spans="1:11" ht="15.75" x14ac:dyDescent="0.25">
      <c r="K1" s="267" t="str">
        <f>IF(GeneralInfo!$B$14="","",GeneralInfo!$B$14)</f>
        <v/>
      </c>
    </row>
    <row r="2" spans="1:11" ht="15.75" x14ac:dyDescent="0.25">
      <c r="K2" s="267" t="s">
        <v>842</v>
      </c>
    </row>
    <row r="3" spans="1:11" ht="15.75" customHeight="1" x14ac:dyDescent="0.25">
      <c r="A3" s="386">
        <f>GeneralInfo!$B$5</f>
        <v>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</row>
    <row r="4" spans="1:11" ht="15.75" x14ac:dyDescent="0.25">
      <c r="A4" s="386" t="s">
        <v>843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</row>
    <row r="5" spans="1:11" ht="15.75" customHeight="1" x14ac:dyDescent="0.25">
      <c r="A5" s="386" t="str">
        <f>"FOR THE PERIOD "&amp;TEXT(GeneralInfo!$B$15,"MM/DD/YYYY")&amp;" TO "&amp;TEXT(GeneralInfo!$B$16,"MM/DD/YYYY")</f>
        <v>FOR THE PERIOD 01/00/1900 TO 01/00/1900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</row>
    <row r="6" spans="1:11" ht="15.75" x14ac:dyDescent="0.25">
      <c r="A6" s="267"/>
      <c r="B6" s="268"/>
      <c r="C6" s="268"/>
      <c r="D6" s="268"/>
      <c r="E6" s="268"/>
      <c r="F6" s="268"/>
      <c r="G6" s="268"/>
      <c r="H6" s="268"/>
      <c r="I6" s="267"/>
    </row>
    <row r="7" spans="1:11" ht="15.75" x14ac:dyDescent="0.25">
      <c r="A7" s="267"/>
      <c r="B7" s="268"/>
      <c r="C7" s="268"/>
      <c r="D7" s="268"/>
      <c r="E7" s="268"/>
      <c r="F7" s="268"/>
      <c r="G7" s="268"/>
    </row>
    <row r="8" spans="1:11" ht="15.75" x14ac:dyDescent="0.25">
      <c r="A8" s="267"/>
      <c r="B8" s="268"/>
      <c r="C8" s="268"/>
      <c r="D8" s="268"/>
      <c r="E8" s="268"/>
      <c r="F8" s="268"/>
      <c r="G8" s="268"/>
      <c r="H8" s="408" t="s">
        <v>741</v>
      </c>
      <c r="I8" s="408"/>
      <c r="J8" s="408" t="s">
        <v>742</v>
      </c>
      <c r="K8" s="408"/>
    </row>
    <row r="9" spans="1:11" ht="16.5" thickBot="1" x14ac:dyDescent="0.3">
      <c r="A9" s="267"/>
      <c r="B9" s="268"/>
      <c r="C9" s="268"/>
      <c r="D9" s="268"/>
      <c r="E9" s="268"/>
      <c r="F9" s="268"/>
      <c r="G9" s="268"/>
      <c r="H9" s="337" t="s">
        <v>642</v>
      </c>
      <c r="I9" s="337" t="s">
        <v>643</v>
      </c>
      <c r="J9" s="337" t="s">
        <v>644</v>
      </c>
      <c r="K9" s="337" t="s">
        <v>607</v>
      </c>
    </row>
    <row r="10" spans="1:11" ht="15.75" x14ac:dyDescent="0.25">
      <c r="A10" s="308" t="s">
        <v>743</v>
      </c>
      <c r="B10" s="268"/>
      <c r="C10" s="268"/>
      <c r="D10" s="268"/>
      <c r="E10" s="268"/>
      <c r="F10" s="268"/>
      <c r="G10" s="268"/>
    </row>
    <row r="11" spans="1:11" ht="26.25" customHeight="1" x14ac:dyDescent="0.2">
      <c r="A11" s="276">
        <v>1</v>
      </c>
      <c r="B11" s="266" t="s">
        <v>880</v>
      </c>
      <c r="H11" s="105">
        <v>0</v>
      </c>
      <c r="I11" s="339"/>
      <c r="J11" s="338">
        <f>H11</f>
        <v>0</v>
      </c>
      <c r="K11" s="339"/>
    </row>
    <row r="12" spans="1:11" ht="26.25" customHeight="1" x14ac:dyDescent="0.2">
      <c r="A12" s="276">
        <v>2</v>
      </c>
      <c r="B12" s="266" t="s">
        <v>881</v>
      </c>
      <c r="H12" s="105">
        <v>0</v>
      </c>
      <c r="I12" s="339"/>
      <c r="J12" s="340">
        <f>H12</f>
        <v>0</v>
      </c>
      <c r="K12" s="339"/>
    </row>
    <row r="13" spans="1:11" ht="26.25" customHeight="1" x14ac:dyDescent="0.2">
      <c r="A13" s="276">
        <v>3</v>
      </c>
      <c r="B13" s="266" t="s">
        <v>487</v>
      </c>
      <c r="H13" s="300"/>
      <c r="I13" s="341">
        <f>IFERROR(ROUND(H11/H12,4),0)</f>
        <v>0</v>
      </c>
      <c r="K13" s="341">
        <f>IFERROR(ROUND(J11/J12,4),0)</f>
        <v>0</v>
      </c>
    </row>
    <row r="14" spans="1:11" ht="26.25" customHeight="1" x14ac:dyDescent="0.2">
      <c r="A14" s="276">
        <v>4</v>
      </c>
      <c r="B14" s="266" t="s">
        <v>485</v>
      </c>
      <c r="I14" s="342">
        <v>0.7</v>
      </c>
      <c r="K14" s="342">
        <f>0.8</f>
        <v>0.8</v>
      </c>
    </row>
    <row r="15" spans="1:11" ht="26.25" customHeight="1" x14ac:dyDescent="0.2">
      <c r="A15" s="276">
        <v>5</v>
      </c>
      <c r="B15" s="266" t="s">
        <v>489</v>
      </c>
      <c r="I15" s="341">
        <f>IF(I13&gt;I14,I13-I14,0)</f>
        <v>0</v>
      </c>
      <c r="K15" s="341">
        <f>IF(K13&gt;K14,K13-K14,0)</f>
        <v>0</v>
      </c>
    </row>
    <row r="16" spans="1:11" ht="26.25" customHeight="1" x14ac:dyDescent="0.2">
      <c r="A16" s="276">
        <v>6</v>
      </c>
      <c r="B16" s="266" t="s">
        <v>486</v>
      </c>
      <c r="I16" s="343">
        <v>0.24</v>
      </c>
      <c r="K16" s="343">
        <v>0.44</v>
      </c>
    </row>
    <row r="17" spans="1:11" ht="26.25" customHeight="1" x14ac:dyDescent="0.2">
      <c r="A17" s="276">
        <v>7</v>
      </c>
      <c r="B17" s="266" t="s">
        <v>488</v>
      </c>
      <c r="I17" s="344">
        <v>100</v>
      </c>
      <c r="K17" s="344">
        <f>100</f>
        <v>100</v>
      </c>
    </row>
    <row r="18" spans="1:11" ht="26.45" customHeight="1" x14ac:dyDescent="0.2">
      <c r="A18" s="276">
        <v>8</v>
      </c>
      <c r="B18" s="21" t="s">
        <v>866</v>
      </c>
      <c r="I18" s="343">
        <f>MIN(ROUND(I15*I16*I17,2),ROUND(0.1*0.24*100,2))</f>
        <v>0</v>
      </c>
      <c r="K18" s="343">
        <f>ROUND(K15*K16*K17,2)</f>
        <v>0</v>
      </c>
    </row>
    <row r="19" spans="1:11" ht="31.5" customHeight="1" x14ac:dyDescent="0.25">
      <c r="A19" s="308" t="s">
        <v>844</v>
      </c>
    </row>
    <row r="20" spans="1:11" ht="26.25" customHeight="1" x14ac:dyDescent="0.2">
      <c r="A20" s="275">
        <v>9</v>
      </c>
      <c r="B20" s="266" t="s">
        <v>845</v>
      </c>
      <c r="I20" s="278">
        <f>I18+K18</f>
        <v>0</v>
      </c>
    </row>
    <row r="21" spans="1:11" ht="26.25" customHeight="1" x14ac:dyDescent="0.2">
      <c r="A21" s="275">
        <v>10</v>
      </c>
      <c r="B21" s="266" t="s">
        <v>882</v>
      </c>
      <c r="I21" s="338">
        <f>H11</f>
        <v>0</v>
      </c>
    </row>
    <row r="22" spans="1:11" ht="26.25" customHeight="1" x14ac:dyDescent="0.2">
      <c r="A22" s="275">
        <v>11</v>
      </c>
      <c r="B22" s="266" t="s">
        <v>846</v>
      </c>
      <c r="I22" s="343">
        <f>ROUND(I20*I21,2)</f>
        <v>0</v>
      </c>
    </row>
    <row r="23" spans="1:11" ht="26.25" customHeight="1" x14ac:dyDescent="0.2">
      <c r="A23" s="275">
        <v>12</v>
      </c>
      <c r="B23" s="266" t="s">
        <v>848</v>
      </c>
      <c r="I23" s="343">
        <f>'sch aa-R&amp;B'!J31</f>
        <v>0</v>
      </c>
    </row>
    <row r="24" spans="1:11" ht="26.25" customHeight="1" x14ac:dyDescent="0.2">
      <c r="A24" s="275">
        <v>13</v>
      </c>
      <c r="B24" s="266" t="s">
        <v>847</v>
      </c>
      <c r="I24" s="343">
        <f>I22-I23</f>
        <v>0</v>
      </c>
    </row>
    <row r="25" spans="1:11" ht="26.25" customHeight="1" x14ac:dyDescent="0.2"/>
    <row r="26" spans="1:11" x14ac:dyDescent="0.2">
      <c r="A26" s="3" t="s">
        <v>320</v>
      </c>
      <c r="B26" s="21" t="s">
        <v>883</v>
      </c>
    </row>
  </sheetData>
  <mergeCells count="5">
    <mergeCell ref="A3:K3"/>
    <mergeCell ref="A4:K4"/>
    <mergeCell ref="A5:K5"/>
    <mergeCell ref="H8:I8"/>
    <mergeCell ref="J8:K8"/>
  </mergeCells>
  <printOptions horizontalCentered="1"/>
  <pageMargins left="0.5" right="0.5" top="1" bottom="1" header="0.5" footer="0.5"/>
  <pageSetup scale="57" orientation="portrait" r:id="rId1"/>
  <headerFooter alignWithMargins="0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E29"/>
  <sheetViews>
    <sheetView showGridLines="0" showOutlineSymbols="0" zoomScale="75" zoomScaleNormal="75" workbookViewId="0">
      <selection activeCell="E11" sqref="E11"/>
    </sheetView>
  </sheetViews>
  <sheetFormatPr defaultColWidth="9.6640625" defaultRowHeight="15" x14ac:dyDescent="0.2"/>
  <cols>
    <col min="1" max="1" width="2" bestFit="1" customWidth="1"/>
    <col min="2" max="2" width="50.6640625" customWidth="1"/>
    <col min="3" max="3" width="5.109375" customWidth="1"/>
    <col min="4" max="4" width="9.6640625" customWidth="1"/>
    <col min="5" max="5" width="14.88671875" customWidth="1"/>
    <col min="6" max="14" width="9.6640625" customWidth="1"/>
    <col min="15" max="15" width="12.21875" customWidth="1"/>
    <col min="16" max="16" width="9.6640625" customWidth="1"/>
    <col min="17" max="17" width="12.21875" customWidth="1"/>
  </cols>
  <sheetData>
    <row r="1" spans="1:5" ht="15.75" x14ac:dyDescent="0.25">
      <c r="E1" s="13" t="str">
        <f>IF(GeneralInfo!$B$14="","",GeneralInfo!$B$14)</f>
        <v/>
      </c>
    </row>
    <row r="2" spans="1:5" ht="15.75" x14ac:dyDescent="0.25">
      <c r="E2" s="13" t="s">
        <v>199</v>
      </c>
    </row>
    <row r="3" spans="1:5" ht="15.75" customHeight="1" x14ac:dyDescent="0.25">
      <c r="A3" s="390">
        <f>GeneralInfo!$B$5</f>
        <v>0</v>
      </c>
      <c r="B3" s="390"/>
      <c r="C3" s="390"/>
      <c r="D3" s="390"/>
      <c r="E3" s="390"/>
    </row>
    <row r="4" spans="1:5" ht="15.75" x14ac:dyDescent="0.25">
      <c r="A4" s="390" t="s">
        <v>600</v>
      </c>
      <c r="B4" s="395"/>
      <c r="C4" s="395"/>
      <c r="D4" s="395"/>
      <c r="E4" s="395"/>
    </row>
    <row r="5" spans="1:5" ht="15.75" x14ac:dyDescent="0.25">
      <c r="A5" s="390" t="str">
        <f>"FOR THE PERIOD "&amp;TEXT(GeneralInfo!$B$15,"MM/DD/YYYY")&amp;" TO "&amp;TEXT(GeneralInfo!$B$16,"MM/DD/YYYY")</f>
        <v>FOR THE PERIOD 01/00/1900 TO 01/00/1900</v>
      </c>
      <c r="B5" s="390"/>
      <c r="C5" s="390"/>
      <c r="D5" s="390"/>
      <c r="E5" s="390"/>
    </row>
    <row r="7" spans="1:5" ht="34.5" customHeight="1" x14ac:dyDescent="0.2">
      <c r="A7" s="11">
        <v>1</v>
      </c>
      <c r="B7" s="21" t="s">
        <v>657</v>
      </c>
      <c r="E7" s="147">
        <f>'sch b'!I17</f>
        <v>0</v>
      </c>
    </row>
    <row r="8" spans="1:5" ht="34.5" customHeight="1" x14ac:dyDescent="0.2">
      <c r="A8" s="11">
        <v>2</v>
      </c>
      <c r="B8" t="s">
        <v>627</v>
      </c>
      <c r="E8" s="108">
        <f>'sch c'!K19</f>
        <v>0</v>
      </c>
    </row>
    <row r="9" spans="1:5" ht="34.5" customHeight="1" thickBot="1" x14ac:dyDescent="0.3">
      <c r="A9" s="11">
        <v>3</v>
      </c>
      <c r="B9" s="179" t="s">
        <v>598</v>
      </c>
      <c r="C9" s="178"/>
      <c r="D9" s="178"/>
      <c r="E9" s="174">
        <f>SUM(E7:E8)</f>
        <v>0</v>
      </c>
    </row>
    <row r="10" spans="1:5" ht="41.25" customHeight="1" x14ac:dyDescent="0.2">
      <c r="A10" s="11"/>
      <c r="E10" s="176"/>
    </row>
    <row r="11" spans="1:5" ht="29.25" customHeight="1" thickBot="1" x14ac:dyDescent="0.3">
      <c r="A11" s="11">
        <v>4</v>
      </c>
      <c r="B11" s="188" t="s">
        <v>763</v>
      </c>
      <c r="C11" s="71"/>
      <c r="D11" s="71"/>
      <c r="E11" s="183">
        <f>'sch j'!J22</f>
        <v>0</v>
      </c>
    </row>
    <row r="12" spans="1:5" ht="29.25" customHeight="1" x14ac:dyDescent="0.25">
      <c r="A12" s="11"/>
      <c r="B12" s="84"/>
      <c r="E12" s="176"/>
    </row>
    <row r="13" spans="1:5" ht="34.5" customHeight="1" thickBot="1" x14ac:dyDescent="0.3">
      <c r="A13" s="11">
        <v>5</v>
      </c>
      <c r="B13" s="179" t="s">
        <v>599</v>
      </c>
      <c r="C13" s="178"/>
      <c r="D13" s="178"/>
      <c r="E13" s="263">
        <f>E9-E11</f>
        <v>0</v>
      </c>
    </row>
    <row r="15" spans="1:5" x14ac:dyDescent="0.2">
      <c r="B15" s="21" t="s">
        <v>628</v>
      </c>
    </row>
    <row r="16" spans="1:5" x14ac:dyDescent="0.2">
      <c r="A16" s="11"/>
    </row>
    <row r="17" spans="1:2" x14ac:dyDescent="0.2">
      <c r="B17" t="str">
        <f>COUNTA(ErrorReport!C5:C8)-COUNTBLANK(ErrorReport!C5:C8)&amp;" error(s) identified"</f>
        <v>0 error(s) identified</v>
      </c>
    </row>
    <row r="18" spans="1:2" x14ac:dyDescent="0.2">
      <c r="A18" s="11"/>
    </row>
    <row r="20" spans="1:2" ht="15.75" x14ac:dyDescent="0.25">
      <c r="A20" s="16"/>
    </row>
    <row r="21" spans="1:2" x14ac:dyDescent="0.2">
      <c r="A21" s="11"/>
    </row>
    <row r="23" spans="1:2" x14ac:dyDescent="0.2">
      <c r="A23" s="11"/>
    </row>
    <row r="25" spans="1:2" x14ac:dyDescent="0.2">
      <c r="A25" s="11"/>
    </row>
    <row r="27" spans="1:2" x14ac:dyDescent="0.2">
      <c r="A27" s="11"/>
    </row>
    <row r="29" spans="1:2" x14ac:dyDescent="0.2">
      <c r="A29" s="11"/>
    </row>
  </sheetData>
  <mergeCells count="3">
    <mergeCell ref="A4:E4"/>
    <mergeCell ref="A3:E3"/>
    <mergeCell ref="A5:E5"/>
  </mergeCells>
  <phoneticPr fontId="0" type="noConversion"/>
  <printOptions horizontalCentered="1"/>
  <pageMargins left="0.5" right="0.5" top="1" bottom="1" header="0.5" footer="0.5"/>
  <pageSetup scale="85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27073-3741-47BB-855E-C00D00F4FAA6}">
  <sheetPr>
    <pageSetUpPr autoPageBreaks="0" fitToPage="1"/>
  </sheetPr>
  <dimension ref="A1:O23"/>
  <sheetViews>
    <sheetView showGridLines="0" showOutlineSymbols="0" zoomScale="75" zoomScaleNormal="75" workbookViewId="0">
      <selection activeCell="C9" sqref="C9"/>
    </sheetView>
  </sheetViews>
  <sheetFormatPr defaultColWidth="9.6640625" defaultRowHeight="15" x14ac:dyDescent="0.2"/>
  <cols>
    <col min="1" max="1" width="3.109375" style="266" bestFit="1" customWidth="1"/>
    <col min="2" max="2" width="58.44140625" style="266" customWidth="1"/>
    <col min="3" max="3" width="11.77734375" style="266" customWidth="1"/>
    <col min="4" max="4" width="0.88671875" style="266" customWidth="1"/>
    <col min="5" max="5" width="11.33203125" style="266" customWidth="1"/>
    <col min="6" max="6" width="0.88671875" style="266" customWidth="1"/>
    <col min="7" max="7" width="13.77734375" style="266" customWidth="1"/>
    <col min="8" max="8" width="0.88671875" style="266" customWidth="1"/>
    <col min="9" max="9" width="12.21875" style="266" customWidth="1"/>
    <col min="10" max="10" width="0.88671875" style="266" customWidth="1"/>
    <col min="11" max="11" width="13.77734375" style="266" customWidth="1"/>
    <col min="12" max="12" width="0.88671875" style="266" customWidth="1"/>
    <col min="13" max="13" width="13.77734375" style="266" customWidth="1"/>
    <col min="14" max="14" width="18.21875" style="266" bestFit="1" customWidth="1"/>
    <col min="15" max="16384" width="9.6640625" style="266"/>
  </cols>
  <sheetData>
    <row r="1" spans="1:15" ht="15.75" x14ac:dyDescent="0.25">
      <c r="E1" s="267" t="str">
        <f>IF([1]GeneralInfo!$B$16="","",[1]GeneralInfo!$B$16)</f>
        <v/>
      </c>
      <c r="M1" s="267" t="str">
        <f>IF(GeneralInfo!$B$13="","",GeneralInfo!$B$13)</f>
        <v/>
      </c>
    </row>
    <row r="2" spans="1:15" ht="15.75" x14ac:dyDescent="0.25">
      <c r="M2" s="267" t="s">
        <v>916</v>
      </c>
    </row>
    <row r="3" spans="1:15" ht="15.75" customHeight="1" x14ac:dyDescent="0.25">
      <c r="A3" s="399">
        <f>GeneralInfo!$B$4</f>
        <v>0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07"/>
      <c r="O3" s="307"/>
    </row>
    <row r="4" spans="1:15" ht="15.75" x14ac:dyDescent="0.25">
      <c r="A4" s="386" t="s">
        <v>919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</row>
    <row r="5" spans="1:15" ht="15.75" x14ac:dyDescent="0.25">
      <c r="A5" s="399" t="str">
        <f>"For the Period "&amp;TEXT(GeneralInfo!$B$14,"mm/dd/yyyy")&amp;" to "&amp;TEXT(GeneralInfo!$B$15,"mm/dd/yyyy")</f>
        <v>For the Period 01/00/1900 to 01/00/1900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07"/>
      <c r="O5" s="307"/>
    </row>
    <row r="6" spans="1:15" ht="15.75" x14ac:dyDescent="0.25">
      <c r="A6" s="308"/>
      <c r="C6" s="309"/>
      <c r="D6" s="309"/>
      <c r="E6" s="309"/>
      <c r="F6" s="309"/>
      <c r="G6" s="309"/>
    </row>
    <row r="7" spans="1:15" ht="15.75" x14ac:dyDescent="0.25">
      <c r="B7" s="269">
        <v>1</v>
      </c>
      <c r="C7" s="269">
        <v>2</v>
      </c>
      <c r="D7" s="269"/>
      <c r="E7" s="269">
        <v>3</v>
      </c>
      <c r="G7" s="269">
        <v>4</v>
      </c>
      <c r="I7" s="269">
        <v>5</v>
      </c>
      <c r="J7" s="269"/>
      <c r="K7" s="269">
        <v>6</v>
      </c>
      <c r="L7" s="269"/>
      <c r="M7" s="269">
        <v>7</v>
      </c>
    </row>
    <row r="8" spans="1:15" ht="71.25" customHeight="1" thickBot="1" x14ac:dyDescent="0.3">
      <c r="B8" s="315"/>
      <c r="C8" s="315" t="s">
        <v>777</v>
      </c>
      <c r="D8" s="268"/>
      <c r="E8" s="315" t="s">
        <v>778</v>
      </c>
      <c r="G8" s="315" t="s">
        <v>779</v>
      </c>
      <c r="I8" s="315" t="s">
        <v>886</v>
      </c>
      <c r="J8" s="316"/>
      <c r="K8" s="315" t="s">
        <v>780</v>
      </c>
      <c r="L8" s="316"/>
      <c r="M8" s="315" t="s">
        <v>859</v>
      </c>
    </row>
    <row r="9" spans="1:15" ht="30.75" customHeight="1" x14ac:dyDescent="0.2">
      <c r="A9" s="311">
        <v>1</v>
      </c>
      <c r="B9" s="350" t="s">
        <v>920</v>
      </c>
      <c r="C9" s="312">
        <v>0</v>
      </c>
      <c r="D9" s="313"/>
      <c r="E9" s="317">
        <f>IFERROR(ROUND('sch k'!F23/'sch k'!J23,6),0)</f>
        <v>0</v>
      </c>
      <c r="G9" s="318">
        <f>ROUND(C9*E9,0)</f>
        <v>0</v>
      </c>
      <c r="I9" s="317">
        <f>IFERROR(IF(($G$13+$G$14)&gt;$G$12,1,($G$13+$G$14)/$G$12),0)</f>
        <v>0</v>
      </c>
      <c r="J9" s="319"/>
      <c r="K9" s="318">
        <f>G9*I9</f>
        <v>0</v>
      </c>
      <c r="L9" s="320"/>
      <c r="M9" s="318">
        <f>IF(K9=G9,C9,K9/E9)</f>
        <v>0</v>
      </c>
      <c r="N9" s="266" t="s">
        <v>860</v>
      </c>
    </row>
    <row r="10" spans="1:15" ht="30.75" customHeight="1" x14ac:dyDescent="0.2">
      <c r="A10" s="311">
        <v>2</v>
      </c>
      <c r="B10" s="350" t="s">
        <v>921</v>
      </c>
      <c r="C10" s="314">
        <v>0</v>
      </c>
      <c r="D10" s="313"/>
      <c r="E10" s="317">
        <f>$E$9</f>
        <v>0</v>
      </c>
      <c r="G10" s="318">
        <f>ROUND(C10*E10,0)</f>
        <v>0</v>
      </c>
      <c r="I10" s="317">
        <f>IFERROR(IF(($G$13+$G$14)&gt;$G$12,1,($G$13+$G$14)/$G$12),0)</f>
        <v>0</v>
      </c>
      <c r="J10" s="319"/>
      <c r="K10" s="318">
        <f>G10*I10</f>
        <v>0</v>
      </c>
      <c r="L10" s="320"/>
      <c r="M10" s="314">
        <f>IF(K10=G10,C10,K10/E10)</f>
        <v>0</v>
      </c>
      <c r="N10" s="265" t="s">
        <v>782</v>
      </c>
    </row>
    <row r="11" spans="1:15" ht="30.75" customHeight="1" x14ac:dyDescent="0.2">
      <c r="A11" s="311">
        <v>3</v>
      </c>
      <c r="B11" s="350" t="s">
        <v>922</v>
      </c>
      <c r="C11" s="314">
        <v>0</v>
      </c>
      <c r="D11" s="313"/>
      <c r="E11" s="317">
        <f>$E$9</f>
        <v>0</v>
      </c>
      <c r="G11" s="318">
        <f>ROUND(C11*E11,0)</f>
        <v>0</v>
      </c>
      <c r="I11" s="317">
        <f>IFERROR(IF(($G$13+$G$14)&gt;$G$12,1,($G$13+$G$14)/$G$12),0)</f>
        <v>0</v>
      </c>
      <c r="J11" s="319"/>
      <c r="K11" s="318">
        <f t="shared" ref="K11" si="0">G11*I11</f>
        <v>0</v>
      </c>
      <c r="L11" s="320"/>
      <c r="M11" s="318">
        <f>IF(K11=G11,C11,K11/E11)</f>
        <v>0</v>
      </c>
      <c r="N11" s="266" t="s">
        <v>861</v>
      </c>
    </row>
    <row r="12" spans="1:15" ht="30.75" customHeight="1" x14ac:dyDescent="0.2">
      <c r="A12" s="311">
        <v>4</v>
      </c>
      <c r="B12" s="321" t="s">
        <v>923</v>
      </c>
      <c r="C12" s="322">
        <f>SUM(C9:C11)</f>
        <v>0</v>
      </c>
      <c r="D12" s="313"/>
      <c r="E12" s="323"/>
      <c r="G12" s="322">
        <f>SUM(G9:G11)</f>
        <v>0</v>
      </c>
      <c r="K12" s="324"/>
      <c r="L12" s="320"/>
      <c r="M12" s="325"/>
    </row>
    <row r="13" spans="1:15" ht="30.75" customHeight="1" x14ac:dyDescent="0.2">
      <c r="A13" s="266">
        <v>5</v>
      </c>
      <c r="B13" s="266" t="s">
        <v>924</v>
      </c>
      <c r="G13" s="314">
        <v>0</v>
      </c>
      <c r="K13" s="318">
        <f>SUM(K9:K11)</f>
        <v>0</v>
      </c>
      <c r="L13" s="326"/>
      <c r="M13" s="318">
        <f>SUM(M9:M11)</f>
        <v>0</v>
      </c>
      <c r="N13" s="265" t="s">
        <v>781</v>
      </c>
    </row>
    <row r="14" spans="1:15" ht="30.75" customHeight="1" x14ac:dyDescent="0.2">
      <c r="A14" s="266">
        <v>6</v>
      </c>
      <c r="B14" s="266" t="s">
        <v>925</v>
      </c>
      <c r="G14" s="314">
        <v>0</v>
      </c>
      <c r="N14" s="351"/>
    </row>
    <row r="15" spans="1:15" ht="30.75" customHeight="1" x14ac:dyDescent="0.2">
      <c r="A15" s="266">
        <v>7</v>
      </c>
      <c r="B15" s="266" t="s">
        <v>926</v>
      </c>
      <c r="G15" s="322">
        <f>G12-G13-G14</f>
        <v>0</v>
      </c>
      <c r="M15" s="327"/>
    </row>
    <row r="19" spans="1:2" x14ac:dyDescent="0.2">
      <c r="A19" s="266" t="s">
        <v>320</v>
      </c>
      <c r="B19" s="266" t="s">
        <v>917</v>
      </c>
    </row>
    <row r="20" spans="1:2" ht="15" customHeight="1" x14ac:dyDescent="0.2">
      <c r="A20" s="275"/>
      <c r="B20" s="266" t="s">
        <v>918</v>
      </c>
    </row>
    <row r="21" spans="1:2" x14ac:dyDescent="0.2">
      <c r="A21" s="275"/>
    </row>
    <row r="22" spans="1:2" x14ac:dyDescent="0.2">
      <c r="A22" s="266" t="s">
        <v>782</v>
      </c>
      <c r="B22" s="265" t="s">
        <v>875</v>
      </c>
    </row>
    <row r="23" spans="1:2" x14ac:dyDescent="0.2">
      <c r="B23" s="266" t="s">
        <v>876</v>
      </c>
    </row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L40"/>
  <sheetViews>
    <sheetView showGridLines="0" showOutlineSymbols="0" zoomScale="75" zoomScaleNormal="75" workbookViewId="0">
      <selection activeCell="F24" sqref="F24"/>
    </sheetView>
  </sheetViews>
  <sheetFormatPr defaultColWidth="9.6640625" defaultRowHeight="15" x14ac:dyDescent="0.2"/>
  <cols>
    <col min="1" max="1" width="3.109375" bestFit="1" customWidth="1"/>
    <col min="2" max="2" width="10.77734375" customWidth="1"/>
    <col min="3" max="3" width="2.44140625" bestFit="1" customWidth="1"/>
    <col min="4" max="4" width="10.77734375" customWidth="1"/>
    <col min="5" max="5" width="1" customWidth="1"/>
    <col min="6" max="6" width="12.109375" customWidth="1"/>
    <col min="7" max="7" width="16.77734375" customWidth="1"/>
    <col min="8" max="8" width="14.21875" customWidth="1"/>
    <col min="9" max="9" width="13.5546875" customWidth="1"/>
    <col min="10" max="10" width="14" customWidth="1"/>
    <col min="11" max="11" width="12.44140625" customWidth="1"/>
    <col min="12" max="14" width="9.6640625" customWidth="1"/>
    <col min="15" max="15" width="12.21875" customWidth="1"/>
    <col min="16" max="16" width="9.6640625" customWidth="1"/>
    <col min="17" max="17" width="12.21875" customWidth="1"/>
  </cols>
  <sheetData>
    <row r="1" spans="1:11" ht="15.75" x14ac:dyDescent="0.25">
      <c r="K1" s="13" t="str">
        <f>IF(GeneralInfo!$B$14="","",GeneralInfo!$B$14)</f>
        <v/>
      </c>
    </row>
    <row r="2" spans="1:11" ht="15.75" x14ac:dyDescent="0.25">
      <c r="K2" s="13" t="s">
        <v>201</v>
      </c>
    </row>
    <row r="3" spans="1:11" ht="15.75" customHeight="1" x14ac:dyDescent="0.25">
      <c r="A3" s="390">
        <f>GeneralInfo!$B$5</f>
        <v>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</row>
    <row r="4" spans="1:11" ht="15.75" x14ac:dyDescent="0.25">
      <c r="A4" s="390" t="s">
        <v>602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</row>
    <row r="5" spans="1:11" ht="15.75" x14ac:dyDescent="0.25">
      <c r="A5" s="390" t="str">
        <f>"FOR THE PERIOD "&amp;TEXT(GeneralInfo!$B$15,"MM/DD/YYYY")&amp;" TO "&amp;TEXT(GeneralInfo!$B$16,"MM/DD/YYYY")</f>
        <v>FOR THE PERIOD 01/00/1900 TO 01/00/1900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</row>
    <row r="6" spans="1:11" ht="15" customHeight="1" x14ac:dyDescent="0.25">
      <c r="A6" s="16"/>
      <c r="C6" s="2"/>
      <c r="D6" s="2"/>
      <c r="E6" s="2"/>
      <c r="F6" s="2"/>
      <c r="G6" s="2"/>
      <c r="I6" s="13"/>
    </row>
    <row r="7" spans="1:11" ht="16.5" thickBot="1" x14ac:dyDescent="0.3">
      <c r="G7" s="20"/>
      <c r="H7" s="30">
        <v>1</v>
      </c>
      <c r="I7" s="30">
        <v>2</v>
      </c>
    </row>
    <row r="8" spans="1:11" ht="30" customHeight="1" x14ac:dyDescent="0.2">
      <c r="A8" s="11">
        <v>1</v>
      </c>
      <c r="B8" s="21" t="s">
        <v>768</v>
      </c>
      <c r="H8" s="147">
        <f>'sch j'!I22</f>
        <v>0</v>
      </c>
      <c r="I8" s="176"/>
    </row>
    <row r="9" spans="1:11" ht="30" customHeight="1" x14ac:dyDescent="0.2">
      <c r="A9" s="11">
        <v>2</v>
      </c>
      <c r="B9" s="21" t="s">
        <v>769</v>
      </c>
      <c r="H9" s="91">
        <f>'sch j'!H22</f>
        <v>0</v>
      </c>
      <c r="I9" s="176"/>
    </row>
    <row r="10" spans="1:11" ht="30" customHeight="1" x14ac:dyDescent="0.2">
      <c r="A10" s="11">
        <v>3</v>
      </c>
      <c r="B10" s="21" t="s">
        <v>603</v>
      </c>
      <c r="I10" s="147">
        <f>IFERROR(ROUND(H8/H9,2),0)</f>
        <v>0</v>
      </c>
    </row>
    <row r="11" spans="1:11" ht="30" customHeight="1" x14ac:dyDescent="0.2">
      <c r="A11" s="11">
        <v>4</v>
      </c>
      <c r="B11" s="21" t="s">
        <v>810</v>
      </c>
      <c r="I11" s="147">
        <f>K28</f>
        <v>0</v>
      </c>
    </row>
    <row r="12" spans="1:11" ht="30" customHeight="1" x14ac:dyDescent="0.2">
      <c r="A12" s="11">
        <v>5</v>
      </c>
      <c r="B12" s="21" t="s">
        <v>606</v>
      </c>
      <c r="I12" s="108">
        <f>I10+I11</f>
        <v>0</v>
      </c>
    </row>
    <row r="13" spans="1:11" ht="30" customHeight="1" x14ac:dyDescent="0.2">
      <c r="A13" s="11">
        <v>6</v>
      </c>
      <c r="B13" s="21" t="s">
        <v>493</v>
      </c>
      <c r="I13" s="111">
        <f>'sch g'!G11</f>
        <v>0</v>
      </c>
    </row>
    <row r="14" spans="1:11" ht="30" customHeight="1" x14ac:dyDescent="0.2">
      <c r="A14" s="11">
        <v>7</v>
      </c>
      <c r="B14" t="s">
        <v>392</v>
      </c>
      <c r="H14" s="108">
        <f>IF(I13&gt;I12,I13-I12,0)</f>
        <v>0</v>
      </c>
    </row>
    <row r="15" spans="1:11" ht="30" customHeight="1" x14ac:dyDescent="0.2">
      <c r="A15" s="11">
        <v>8</v>
      </c>
      <c r="B15" s="21" t="s">
        <v>656</v>
      </c>
      <c r="I15" s="147">
        <f>MIN(I12:I13)</f>
        <v>0</v>
      </c>
    </row>
    <row r="16" spans="1:11" ht="30" customHeight="1" x14ac:dyDescent="0.2">
      <c r="A16" s="11">
        <v>9</v>
      </c>
      <c r="B16" s="21" t="s">
        <v>770</v>
      </c>
      <c r="I16" s="187">
        <f>'sch j'!H22</f>
        <v>0</v>
      </c>
    </row>
    <row r="17" spans="1:12" ht="30" customHeight="1" thickBot="1" x14ac:dyDescent="0.25">
      <c r="A17" s="11">
        <v>10</v>
      </c>
      <c r="B17" s="21" t="s">
        <v>659</v>
      </c>
      <c r="I17" s="174">
        <f>ROUND(I15*I16,2)</f>
        <v>0</v>
      </c>
    </row>
    <row r="18" spans="1:12" ht="30" customHeight="1" x14ac:dyDescent="0.2">
      <c r="A18" s="3" t="s">
        <v>320</v>
      </c>
      <c r="B18" s="21" t="s">
        <v>655</v>
      </c>
      <c r="D18" s="2"/>
      <c r="E18" s="2"/>
      <c r="F18" s="2"/>
      <c r="G18" s="2"/>
      <c r="H18" s="2"/>
    </row>
    <row r="20" spans="1:12" x14ac:dyDescent="0.2">
      <c r="A20" s="132" t="s">
        <v>302</v>
      </c>
      <c r="B20" s="21" t="s">
        <v>508</v>
      </c>
    </row>
    <row r="21" spans="1:12" x14ac:dyDescent="0.2">
      <c r="G21" s="398" t="s">
        <v>654</v>
      </c>
      <c r="H21" s="328" t="s">
        <v>15</v>
      </c>
      <c r="J21" s="396" t="s">
        <v>604</v>
      </c>
      <c r="K21" s="2"/>
      <c r="L21" s="2"/>
    </row>
    <row r="22" spans="1:12" ht="15" customHeight="1" x14ac:dyDescent="0.2">
      <c r="A22" s="11"/>
      <c r="B22" s="396" t="s">
        <v>477</v>
      </c>
      <c r="D22" s="396" t="s">
        <v>478</v>
      </c>
      <c r="E22" s="74"/>
      <c r="F22" s="396" t="s">
        <v>507</v>
      </c>
      <c r="G22" s="398"/>
      <c r="H22" s="328" t="s">
        <v>811</v>
      </c>
      <c r="I22" s="396" t="s">
        <v>809</v>
      </c>
      <c r="J22" s="396"/>
    </row>
    <row r="23" spans="1:12" x14ac:dyDescent="0.2">
      <c r="B23" s="397"/>
      <c r="D23" s="397"/>
      <c r="E23" s="74"/>
      <c r="F23" s="397"/>
      <c r="G23" s="398"/>
      <c r="H23" s="328" t="s">
        <v>812</v>
      </c>
      <c r="I23" s="396"/>
      <c r="J23" s="397"/>
      <c r="K23" s="82" t="s">
        <v>479</v>
      </c>
    </row>
    <row r="24" spans="1:12" x14ac:dyDescent="0.2">
      <c r="B24" s="110" t="s">
        <v>519</v>
      </c>
      <c r="C24" s="28" t="s">
        <v>475</v>
      </c>
      <c r="D24" s="110" t="s">
        <v>519</v>
      </c>
      <c r="F24" s="180">
        <v>0</v>
      </c>
      <c r="G24" s="180">
        <v>0</v>
      </c>
      <c r="H24" s="180">
        <v>0</v>
      </c>
      <c r="I24" s="181">
        <f>F24+G24+H24</f>
        <v>0</v>
      </c>
      <c r="J24" s="189">
        <v>0</v>
      </c>
      <c r="K24" s="181">
        <f>ROUND(I24*J24,2)</f>
        <v>0</v>
      </c>
    </row>
    <row r="25" spans="1:12" ht="15.75" x14ac:dyDescent="0.25">
      <c r="A25" s="16"/>
      <c r="B25" s="110" t="s">
        <v>519</v>
      </c>
      <c r="C25" s="28" t="s">
        <v>475</v>
      </c>
      <c r="D25" s="110" t="s">
        <v>519</v>
      </c>
      <c r="F25" s="180">
        <v>0</v>
      </c>
      <c r="G25" s="180">
        <v>0</v>
      </c>
      <c r="H25" s="180">
        <v>0</v>
      </c>
      <c r="I25" s="181">
        <f>F25+G25+H25</f>
        <v>0</v>
      </c>
      <c r="J25" s="189">
        <v>0</v>
      </c>
      <c r="K25" s="181">
        <f>ROUND(I25*J25,2)</f>
        <v>0</v>
      </c>
    </row>
    <row r="26" spans="1:12" x14ac:dyDescent="0.2">
      <c r="B26" s="110" t="s">
        <v>519</v>
      </c>
      <c r="C26" s="28" t="s">
        <v>475</v>
      </c>
      <c r="D26" s="110" t="s">
        <v>519</v>
      </c>
      <c r="F26" s="180">
        <v>0</v>
      </c>
      <c r="G26" s="180">
        <v>0</v>
      </c>
      <c r="H26" s="180">
        <v>0</v>
      </c>
      <c r="I26" s="181">
        <f>F26+G26+H26</f>
        <v>0</v>
      </c>
      <c r="J26" s="189">
        <v>0</v>
      </c>
      <c r="K26" s="181">
        <f>ROUND(I26*J26,2)</f>
        <v>0</v>
      </c>
    </row>
    <row r="27" spans="1:12" ht="15.75" thickBot="1" x14ac:dyDescent="0.25">
      <c r="F27" s="28" t="s">
        <v>250</v>
      </c>
      <c r="J27" s="175">
        <f>SUM(J24:J26)</f>
        <v>0</v>
      </c>
      <c r="K27" s="182">
        <f>SUM(K24:K26)</f>
        <v>0</v>
      </c>
    </row>
    <row r="28" spans="1:12" ht="30" customHeight="1" thickBot="1" x14ac:dyDescent="0.25">
      <c r="B28" s="26" t="s">
        <v>605</v>
      </c>
      <c r="K28" s="183">
        <f>IFERROR(ROUND(K27/J27,2),0)</f>
        <v>0</v>
      </c>
    </row>
    <row r="29" spans="1:12" ht="15" customHeight="1" x14ac:dyDescent="0.2"/>
    <row r="30" spans="1:12" ht="15" customHeight="1" x14ac:dyDescent="0.2">
      <c r="A30" s="28" t="s">
        <v>782</v>
      </c>
      <c r="B30" t="s">
        <v>807</v>
      </c>
    </row>
    <row r="31" spans="1:12" ht="15" customHeight="1" x14ac:dyDescent="0.2">
      <c r="B31" t="s">
        <v>808</v>
      </c>
    </row>
    <row r="32" spans="1:12" ht="15" customHeight="1" x14ac:dyDescent="0.2"/>
    <row r="36" spans="1:1" x14ac:dyDescent="0.2">
      <c r="A36" s="11"/>
    </row>
    <row r="38" spans="1:1" x14ac:dyDescent="0.2">
      <c r="A38" s="11"/>
    </row>
    <row r="40" spans="1:1" x14ac:dyDescent="0.2">
      <c r="A40" s="11"/>
    </row>
  </sheetData>
  <mergeCells count="9">
    <mergeCell ref="A3:K3"/>
    <mergeCell ref="A4:K4"/>
    <mergeCell ref="A5:K5"/>
    <mergeCell ref="B22:B23"/>
    <mergeCell ref="D22:D23"/>
    <mergeCell ref="F22:F23"/>
    <mergeCell ref="J21:J23"/>
    <mergeCell ref="G21:G23"/>
    <mergeCell ref="I22:I23"/>
  </mergeCells>
  <phoneticPr fontId="0" type="noConversion"/>
  <printOptions horizontalCentered="1"/>
  <pageMargins left="0.5" right="0.5" top="1" bottom="1" header="0.5" footer="0.5"/>
  <pageSetup scale="7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A1:L40"/>
  <sheetViews>
    <sheetView showGridLines="0" showOutlineSymbols="0" zoomScale="75" zoomScaleNormal="75" workbookViewId="0">
      <selection activeCell="B23" sqref="B23"/>
    </sheetView>
  </sheetViews>
  <sheetFormatPr defaultColWidth="9.6640625" defaultRowHeight="15" x14ac:dyDescent="0.2"/>
  <cols>
    <col min="1" max="1" width="3.77734375" customWidth="1"/>
    <col min="2" max="2" width="12.77734375" customWidth="1"/>
    <col min="3" max="3" width="3.109375" customWidth="1"/>
    <col min="4" max="4" width="11.77734375" customWidth="1"/>
    <col min="5" max="5" width="2.6640625" customWidth="1"/>
    <col min="6" max="6" width="8.44140625" customWidth="1"/>
    <col min="7" max="7" width="2.6640625" customWidth="1"/>
    <col min="8" max="8" width="15.88671875" customWidth="1"/>
    <col min="9" max="9" width="2.6640625" customWidth="1"/>
    <col min="10" max="11" width="10.88671875" customWidth="1"/>
    <col min="12" max="12" width="13.77734375" customWidth="1"/>
    <col min="13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2" ht="15.75" x14ac:dyDescent="0.25">
      <c r="L1" s="13" t="str">
        <f>IF(GeneralInfo!$B$14="","",GeneralInfo!$B$14)</f>
        <v/>
      </c>
    </row>
    <row r="2" spans="1:12" ht="15.75" x14ac:dyDescent="0.25">
      <c r="L2" s="13" t="s">
        <v>186</v>
      </c>
    </row>
    <row r="3" spans="1:12" ht="15.75" customHeight="1" x14ac:dyDescent="0.25">
      <c r="A3" s="390">
        <f>GeneralInfo!$B$5</f>
        <v>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2" ht="15.75" x14ac:dyDescent="0.25">
      <c r="A4" s="390" t="s">
        <v>601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</row>
    <row r="5" spans="1:12" ht="15.75" x14ac:dyDescent="0.25">
      <c r="A5" s="390" t="str">
        <f>"FOR THE PERIOD "&amp;TEXT(GeneralInfo!$B$15,"MM/DD/YYYY")&amp;" TO "&amp;TEXT(GeneralInfo!$B$16,"MM/DD/YYYY")</f>
        <v>FOR THE PERIOD 01/00/1900 TO 01/00/1900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</row>
    <row r="7" spans="1:12" ht="16.5" thickBot="1" x14ac:dyDescent="0.3">
      <c r="J7" s="212" t="s">
        <v>642</v>
      </c>
      <c r="K7" s="212" t="s">
        <v>643</v>
      </c>
    </row>
    <row r="8" spans="1:12" ht="30" customHeight="1" x14ac:dyDescent="0.2">
      <c r="A8" s="12">
        <v>1</v>
      </c>
      <c r="B8" s="21" t="s">
        <v>496</v>
      </c>
      <c r="J8" s="140">
        <f>L27</f>
        <v>0</v>
      </c>
      <c r="K8" s="3"/>
    </row>
    <row r="9" spans="1:12" ht="30" customHeight="1" x14ac:dyDescent="0.2">
      <c r="A9" s="12">
        <v>2</v>
      </c>
      <c r="B9" t="s">
        <v>492</v>
      </c>
      <c r="C9" s="5"/>
      <c r="D9" s="5"/>
      <c r="E9" s="5"/>
      <c r="F9" s="5"/>
      <c r="G9" s="5"/>
      <c r="H9" s="5"/>
      <c r="I9" s="5"/>
      <c r="J9" s="145">
        <f>'sch g'!G14</f>
        <v>0</v>
      </c>
      <c r="K9" s="3"/>
    </row>
    <row r="10" spans="1:12" ht="30" customHeight="1" x14ac:dyDescent="0.2">
      <c r="A10" s="12">
        <v>3</v>
      </c>
      <c r="B10" t="s">
        <v>383</v>
      </c>
      <c r="C10" s="5"/>
      <c r="D10" s="5"/>
      <c r="E10" s="5"/>
      <c r="F10" s="5"/>
      <c r="G10" s="5"/>
      <c r="H10" s="5"/>
      <c r="I10" s="5"/>
      <c r="J10" s="3"/>
      <c r="K10" s="140">
        <f>MIN(J8:J9)</f>
        <v>0</v>
      </c>
    </row>
    <row r="11" spans="1:12" ht="30" customHeight="1" x14ac:dyDescent="0.2">
      <c r="A11" s="79" t="s">
        <v>607</v>
      </c>
      <c r="B11" s="21" t="s">
        <v>660</v>
      </c>
      <c r="C11" s="5"/>
      <c r="D11" s="5"/>
      <c r="E11" s="5"/>
      <c r="F11" s="5"/>
      <c r="G11" s="5"/>
      <c r="H11" s="5"/>
      <c r="I11" s="5"/>
      <c r="J11" s="108">
        <f>IF(J9&gt;J8,0,J8-J9)</f>
        <v>0</v>
      </c>
      <c r="K11" s="3"/>
    </row>
    <row r="12" spans="1:12" ht="30" customHeight="1" x14ac:dyDescent="0.2">
      <c r="A12" s="79" t="s">
        <v>608</v>
      </c>
      <c r="B12" s="21" t="s">
        <v>661</v>
      </c>
      <c r="C12" s="5"/>
      <c r="D12" s="5"/>
      <c r="E12" s="5"/>
      <c r="F12" s="5"/>
      <c r="G12" s="5"/>
      <c r="J12" s="111">
        <f>'sch b'!H14</f>
        <v>0</v>
      </c>
    </row>
    <row r="13" spans="1:12" ht="30" customHeight="1" x14ac:dyDescent="0.2">
      <c r="A13" s="79" t="s">
        <v>609</v>
      </c>
      <c r="B13" t="s">
        <v>393</v>
      </c>
      <c r="E13" s="5"/>
      <c r="F13" s="5"/>
      <c r="G13" s="5"/>
      <c r="J13" s="5"/>
      <c r="K13" s="108">
        <f>MIN(J11:J12)</f>
        <v>0</v>
      </c>
    </row>
    <row r="14" spans="1:12" ht="30" customHeight="1" x14ac:dyDescent="0.2">
      <c r="A14" s="79" t="s">
        <v>610</v>
      </c>
      <c r="B14" t="s">
        <v>384</v>
      </c>
      <c r="C14" s="5"/>
      <c r="D14" s="5"/>
      <c r="E14" s="5"/>
      <c r="F14" s="5"/>
      <c r="G14" s="5"/>
      <c r="H14" s="5"/>
      <c r="I14" s="5"/>
      <c r="J14" s="5"/>
      <c r="K14" s="111">
        <f>K10+K13</f>
        <v>0</v>
      </c>
    </row>
    <row r="15" spans="1:12" ht="30" customHeight="1" x14ac:dyDescent="0.2">
      <c r="A15" s="79" t="s">
        <v>611</v>
      </c>
      <c r="B15" t="s">
        <v>597</v>
      </c>
      <c r="C15" s="5"/>
      <c r="D15" s="5"/>
      <c r="E15" s="5"/>
      <c r="F15" s="5"/>
      <c r="G15" s="5"/>
      <c r="H15" s="5"/>
      <c r="I15" s="5"/>
      <c r="J15" s="5"/>
      <c r="K15" s="177">
        <f>MIN('sch g'!G12:G13)</f>
        <v>0</v>
      </c>
    </row>
    <row r="16" spans="1:12" ht="30" customHeight="1" x14ac:dyDescent="0.2">
      <c r="A16" s="79" t="s">
        <v>612</v>
      </c>
      <c r="B16" s="21" t="s">
        <v>748</v>
      </c>
      <c r="E16" s="5"/>
      <c r="F16" s="5"/>
      <c r="G16" s="5"/>
      <c r="J16" s="5"/>
      <c r="K16" s="108">
        <f>'sch e'!F31</f>
        <v>0</v>
      </c>
    </row>
    <row r="17" spans="1:12" ht="30" customHeight="1" x14ac:dyDescent="0.2">
      <c r="A17" s="79" t="s">
        <v>613</v>
      </c>
      <c r="B17" s="21" t="s">
        <v>616</v>
      </c>
      <c r="C17" s="5"/>
      <c r="D17" s="5"/>
      <c r="E17" s="5"/>
      <c r="F17" s="5"/>
      <c r="G17" s="5"/>
      <c r="H17" s="5"/>
      <c r="I17" s="5"/>
      <c r="J17" s="5"/>
      <c r="K17" s="177">
        <f>K14+K15+K16</f>
        <v>0</v>
      </c>
    </row>
    <row r="18" spans="1:12" ht="30" customHeight="1" x14ac:dyDescent="0.2">
      <c r="A18" s="79" t="s">
        <v>614</v>
      </c>
      <c r="B18" s="21" t="s">
        <v>771</v>
      </c>
      <c r="C18" s="5"/>
      <c r="D18" s="5"/>
      <c r="E18" s="5"/>
      <c r="F18" s="5"/>
      <c r="G18" s="5"/>
      <c r="H18" s="5"/>
      <c r="I18" s="5"/>
      <c r="J18" s="5"/>
      <c r="K18" s="187">
        <f>'sch j'!E22</f>
        <v>0</v>
      </c>
    </row>
    <row r="19" spans="1:12" ht="30" customHeight="1" thickBot="1" x14ac:dyDescent="0.25">
      <c r="A19" s="79" t="s">
        <v>615</v>
      </c>
      <c r="B19" s="21" t="s">
        <v>617</v>
      </c>
      <c r="C19" s="5"/>
      <c r="D19" s="5"/>
      <c r="E19" s="5"/>
      <c r="F19" s="5"/>
      <c r="G19" s="5"/>
      <c r="H19" s="5"/>
      <c r="I19" s="5"/>
      <c r="J19" s="5"/>
      <c r="K19" s="174">
        <f>ROUND(K17*K18,2)</f>
        <v>0</v>
      </c>
    </row>
    <row r="20" spans="1:12" ht="21.75" customHeight="1" x14ac:dyDescent="0.2">
      <c r="A20" s="49" t="s">
        <v>480</v>
      </c>
      <c r="C20" s="5"/>
      <c r="D20" s="6"/>
      <c r="E20" s="6"/>
      <c r="F20" s="6"/>
      <c r="G20" s="6"/>
      <c r="H20" s="5"/>
      <c r="I20" s="5"/>
      <c r="J20" s="6"/>
    </row>
    <row r="21" spans="1:12" ht="20.25" customHeight="1" x14ac:dyDescent="0.2">
      <c r="A21" s="81" t="s">
        <v>302</v>
      </c>
      <c r="B21" s="80" t="s">
        <v>490</v>
      </c>
      <c r="E21" s="5"/>
      <c r="F21" s="5"/>
      <c r="G21" s="5"/>
      <c r="J21" s="5"/>
    </row>
    <row r="22" spans="1:12" ht="47.25" customHeight="1" x14ac:dyDescent="0.2">
      <c r="A22" s="29"/>
      <c r="B22" s="73" t="s">
        <v>477</v>
      </c>
      <c r="C22" s="74"/>
      <c r="D22" s="73" t="s">
        <v>478</v>
      </c>
      <c r="E22" s="75"/>
      <c r="F22" s="77" t="s">
        <v>476</v>
      </c>
      <c r="G22" s="76"/>
      <c r="H22" s="77" t="s">
        <v>520</v>
      </c>
      <c r="I22" s="76"/>
      <c r="J22" s="77" t="s">
        <v>521</v>
      </c>
      <c r="K22" s="78" t="s">
        <v>506</v>
      </c>
      <c r="L22" s="77" t="s">
        <v>479</v>
      </c>
    </row>
    <row r="23" spans="1:12" x14ac:dyDescent="0.2">
      <c r="A23" s="29"/>
      <c r="B23" s="88" t="s">
        <v>519</v>
      </c>
      <c r="C23" s="4" t="s">
        <v>475</v>
      </c>
      <c r="D23" s="88" t="s">
        <v>519</v>
      </c>
      <c r="E23" s="6"/>
      <c r="F23" s="106">
        <v>0</v>
      </c>
      <c r="G23" s="6"/>
      <c r="H23" s="106">
        <v>0</v>
      </c>
      <c r="I23" s="6"/>
      <c r="J23" s="108">
        <f>F23+H23</f>
        <v>0</v>
      </c>
      <c r="K23" s="112">
        <v>0</v>
      </c>
      <c r="L23" s="108">
        <f>ROUND(J23*K23,2)</f>
        <v>0</v>
      </c>
    </row>
    <row r="24" spans="1:12" x14ac:dyDescent="0.2">
      <c r="A24" s="29"/>
      <c r="B24" s="88" t="s">
        <v>519</v>
      </c>
      <c r="C24" s="4" t="s">
        <v>475</v>
      </c>
      <c r="D24" s="88" t="s">
        <v>519</v>
      </c>
      <c r="E24" s="6"/>
      <c r="F24" s="106">
        <v>0</v>
      </c>
      <c r="G24" s="6"/>
      <c r="H24" s="146">
        <v>0</v>
      </c>
      <c r="I24" s="6"/>
      <c r="J24" s="111">
        <f t="shared" ref="J24:J25" si="0">F24+H24</f>
        <v>0</v>
      </c>
      <c r="K24" s="112">
        <v>0</v>
      </c>
      <c r="L24" s="108">
        <f t="shared" ref="L24:L25" si="1">ROUND(J24*K24,2)</f>
        <v>0</v>
      </c>
    </row>
    <row r="25" spans="1:12" x14ac:dyDescent="0.2">
      <c r="A25" s="29"/>
      <c r="B25" s="89" t="s">
        <v>519</v>
      </c>
      <c r="C25" s="28" t="s">
        <v>475</v>
      </c>
      <c r="D25" s="88" t="s">
        <v>519</v>
      </c>
      <c r="E25" s="6"/>
      <c r="F25" s="146">
        <v>0</v>
      </c>
      <c r="G25" s="6"/>
      <c r="H25" s="146">
        <v>0</v>
      </c>
      <c r="I25" s="6"/>
      <c r="J25" s="111">
        <f t="shared" si="0"/>
        <v>0</v>
      </c>
      <c r="K25" s="190">
        <v>0</v>
      </c>
      <c r="L25" s="147">
        <f t="shared" si="1"/>
        <v>0</v>
      </c>
    </row>
    <row r="26" spans="1:12" ht="15.75" thickBot="1" x14ac:dyDescent="0.25">
      <c r="A26" s="29"/>
      <c r="C26" s="5"/>
      <c r="D26" s="6"/>
      <c r="E26" s="6"/>
      <c r="F26" s="72" t="s">
        <v>250</v>
      </c>
      <c r="G26" s="72"/>
      <c r="H26" s="72"/>
      <c r="I26" s="72"/>
      <c r="J26" s="72"/>
      <c r="K26" s="191">
        <f>SUM(K23:K25)</f>
        <v>0</v>
      </c>
      <c r="L26" s="259">
        <f>SUM(L23:L25)</f>
        <v>0</v>
      </c>
    </row>
    <row r="27" spans="1:12" ht="21.75" customHeight="1" thickTop="1" thickBot="1" x14ac:dyDescent="0.25">
      <c r="A27" s="29"/>
      <c r="B27" s="21" t="s">
        <v>491</v>
      </c>
      <c r="C27" s="5"/>
      <c r="D27" s="5"/>
      <c r="E27" s="6"/>
      <c r="F27" s="6"/>
      <c r="G27" s="6"/>
      <c r="H27" s="6"/>
      <c r="I27" s="6"/>
      <c r="J27" s="6"/>
      <c r="L27" s="174">
        <f>IFERROR(ROUND(L26/K26,2),0)</f>
        <v>0</v>
      </c>
    </row>
    <row r="28" spans="1:12" x14ac:dyDescent="0.2">
      <c r="A28" s="29"/>
      <c r="C28" s="5"/>
      <c r="D28" s="5"/>
      <c r="E28" s="6"/>
      <c r="F28" s="6"/>
      <c r="G28" s="6"/>
      <c r="H28" s="6"/>
      <c r="I28" s="6"/>
      <c r="J28" s="6"/>
      <c r="K28" s="5"/>
      <c r="L28" s="6"/>
    </row>
    <row r="29" spans="1:12" x14ac:dyDescent="0.2">
      <c r="A29" s="79"/>
      <c r="C29" s="5"/>
      <c r="D29" s="5"/>
      <c r="E29" s="6"/>
      <c r="F29" s="6"/>
      <c r="G29" s="6"/>
      <c r="H29" s="6"/>
      <c r="I29" s="6"/>
      <c r="J29" s="5"/>
      <c r="K29" s="5"/>
      <c r="L29" s="6"/>
    </row>
    <row r="30" spans="1:12" x14ac:dyDescent="0.2"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x14ac:dyDescent="0.2">
      <c r="C31" s="5"/>
      <c r="D31" s="5"/>
      <c r="E31" s="5"/>
      <c r="F31" s="5"/>
      <c r="G31" s="5"/>
      <c r="H31" s="5"/>
      <c r="I31" s="5"/>
      <c r="J31" s="5"/>
    </row>
    <row r="32" spans="1:12" x14ac:dyDescent="0.2">
      <c r="C32" s="5"/>
      <c r="D32" s="5"/>
      <c r="E32" s="6"/>
      <c r="F32" s="6"/>
      <c r="G32" s="6"/>
      <c r="H32" s="6"/>
      <c r="I32" s="6"/>
      <c r="J32" s="6"/>
    </row>
    <row r="33" spans="3:10" x14ac:dyDescent="0.2">
      <c r="C33" s="5"/>
      <c r="D33" s="5"/>
      <c r="E33" s="5"/>
      <c r="F33" s="5"/>
      <c r="G33" s="5"/>
      <c r="H33" s="5"/>
      <c r="I33" s="5"/>
      <c r="J33" s="5"/>
    </row>
    <row r="34" spans="3:10" x14ac:dyDescent="0.2">
      <c r="C34" s="5"/>
      <c r="D34" s="5"/>
      <c r="E34" s="5"/>
      <c r="F34" s="5"/>
      <c r="G34" s="5"/>
      <c r="H34" s="5"/>
      <c r="I34" s="5"/>
      <c r="J34" s="5"/>
    </row>
    <row r="35" spans="3:10" x14ac:dyDescent="0.2">
      <c r="C35" s="5"/>
      <c r="D35" s="5"/>
      <c r="E35" s="5"/>
      <c r="F35" s="5"/>
      <c r="G35" s="5"/>
      <c r="H35" s="5"/>
      <c r="I35" s="5"/>
      <c r="J35" s="5"/>
    </row>
    <row r="36" spans="3:10" x14ac:dyDescent="0.2">
      <c r="C36" s="5"/>
      <c r="D36" s="5"/>
      <c r="E36" s="5"/>
      <c r="F36" s="5"/>
      <c r="G36" s="5"/>
      <c r="H36" s="5"/>
      <c r="I36" s="5"/>
      <c r="J36" s="5"/>
    </row>
    <row r="37" spans="3:10" x14ac:dyDescent="0.2">
      <c r="C37" s="5"/>
      <c r="D37" s="5"/>
      <c r="E37" s="5"/>
      <c r="F37" s="5"/>
      <c r="G37" s="5"/>
      <c r="H37" s="5"/>
      <c r="I37" s="5"/>
      <c r="J37" s="5"/>
    </row>
    <row r="38" spans="3:10" x14ac:dyDescent="0.2">
      <c r="C38" s="5"/>
      <c r="D38" s="5"/>
      <c r="E38" s="6"/>
      <c r="F38" s="6"/>
      <c r="G38" s="6"/>
      <c r="H38" s="6"/>
      <c r="I38" s="6"/>
      <c r="J38" s="6"/>
    </row>
    <row r="39" spans="3:10" x14ac:dyDescent="0.2">
      <c r="C39" s="5"/>
      <c r="D39" s="5"/>
      <c r="E39" s="6"/>
      <c r="F39" s="6"/>
      <c r="G39" s="6"/>
      <c r="H39" s="6"/>
      <c r="I39" s="6"/>
      <c r="J39" s="6"/>
    </row>
    <row r="40" spans="3:10" x14ac:dyDescent="0.2">
      <c r="C40" s="5"/>
      <c r="D40" s="5"/>
      <c r="E40" s="6"/>
      <c r="F40" s="6"/>
      <c r="G40" s="6"/>
      <c r="H40" s="6"/>
      <c r="I40" s="6"/>
      <c r="J40" s="6"/>
    </row>
  </sheetData>
  <mergeCells count="3">
    <mergeCell ref="A3:L3"/>
    <mergeCell ref="A4:L4"/>
    <mergeCell ref="A5:L5"/>
  </mergeCells>
  <phoneticPr fontId="0" type="noConversion"/>
  <printOptions horizontalCentered="1"/>
  <pageMargins left="0.5" right="0.5" top="1" bottom="1" header="0.5" footer="0.5"/>
  <pageSetup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CB3B8-34E1-40CF-BF83-D8379415A29B}">
  <sheetPr>
    <pageSetUpPr autoPageBreaks="0" fitToPage="1"/>
  </sheetPr>
  <dimension ref="A1:M26"/>
  <sheetViews>
    <sheetView showGridLines="0" showOutlineSymbols="0" zoomScale="75" zoomScaleNormal="75" workbookViewId="0">
      <selection activeCell="D10" sqref="D10"/>
    </sheetView>
  </sheetViews>
  <sheetFormatPr defaultColWidth="9.6640625" defaultRowHeight="15" x14ac:dyDescent="0.2"/>
  <cols>
    <col min="1" max="1" width="3.109375" style="266" bestFit="1" customWidth="1"/>
    <col min="2" max="2" width="33.44140625" style="266" customWidth="1"/>
    <col min="3" max="3" width="0.88671875" style="266" customWidth="1"/>
    <col min="4" max="4" width="25.77734375" style="266" customWidth="1"/>
    <col min="5" max="5" width="0.88671875" style="266" customWidth="1"/>
    <col min="6" max="6" width="25.77734375" style="266" customWidth="1"/>
    <col min="7" max="7" width="12.88671875" style="266" bestFit="1" customWidth="1"/>
    <col min="8" max="8" width="9.6640625" style="266" customWidth="1"/>
    <col min="9" max="9" width="12.21875" style="266" customWidth="1"/>
    <col min="10" max="16384" width="9.6640625" style="266"/>
  </cols>
  <sheetData>
    <row r="1" spans="1:13" ht="15.75" x14ac:dyDescent="0.25">
      <c r="G1" s="267" t="str">
        <f>IF(GeneralInfo!$B$14="","",GeneralInfo!$B$14)</f>
        <v/>
      </c>
    </row>
    <row r="2" spans="1:13" ht="15.75" x14ac:dyDescent="0.25">
      <c r="G2" s="267" t="s">
        <v>822</v>
      </c>
    </row>
    <row r="3" spans="1:13" ht="15.75" customHeight="1" x14ac:dyDescent="0.25">
      <c r="A3" s="399">
        <f>GeneralInfo!$B$5</f>
        <v>0</v>
      </c>
      <c r="B3" s="399"/>
      <c r="C3" s="399"/>
      <c r="D3" s="399"/>
      <c r="E3" s="399"/>
      <c r="F3" s="399"/>
      <c r="G3" s="399"/>
      <c r="H3" s="307"/>
      <c r="I3" s="307"/>
      <c r="J3" s="307"/>
      <c r="K3" s="307"/>
      <c r="L3" s="307"/>
      <c r="M3" s="307"/>
    </row>
    <row r="4" spans="1:13" ht="15.75" x14ac:dyDescent="0.25">
      <c r="A4" s="386" t="s">
        <v>823</v>
      </c>
      <c r="B4" s="386"/>
      <c r="C4" s="386"/>
      <c r="D4" s="386"/>
      <c r="E4" s="386"/>
      <c r="F4" s="386"/>
      <c r="G4" s="386"/>
    </row>
    <row r="5" spans="1:13" ht="15.75" x14ac:dyDescent="0.25">
      <c r="A5" s="399" t="str">
        <f>"For the Period "&amp;TEXT(GeneralInfo!$B$15,"mm/dd/yyyy")&amp;" to "&amp;TEXT(GeneralInfo!$B$16,"mm/dd/yyyy")</f>
        <v>For the Period 01/00/1900 to 01/00/1900</v>
      </c>
      <c r="B5" s="399"/>
      <c r="C5" s="399"/>
      <c r="D5" s="399"/>
      <c r="E5" s="399"/>
      <c r="F5" s="399"/>
      <c r="G5" s="399"/>
      <c r="H5" s="307"/>
      <c r="I5" s="307"/>
      <c r="J5" s="307"/>
      <c r="K5" s="307"/>
      <c r="L5" s="307"/>
      <c r="M5" s="307"/>
    </row>
    <row r="6" spans="1:13" ht="15.75" x14ac:dyDescent="0.25">
      <c r="A6" s="308"/>
      <c r="C6" s="309"/>
      <c r="D6" s="309"/>
      <c r="E6" s="309"/>
      <c r="F6" s="309"/>
      <c r="G6" s="309"/>
    </row>
    <row r="7" spans="1:13" ht="15.75" x14ac:dyDescent="0.25">
      <c r="B7" s="269">
        <v>1</v>
      </c>
      <c r="D7" s="269">
        <v>2</v>
      </c>
      <c r="E7" s="269"/>
      <c r="F7" s="269">
        <v>3</v>
      </c>
      <c r="G7" s="269"/>
    </row>
    <row r="8" spans="1:13" ht="15.75" x14ac:dyDescent="0.25">
      <c r="D8" s="268" t="s">
        <v>824</v>
      </c>
      <c r="E8" s="268"/>
      <c r="F8" s="268" t="s">
        <v>825</v>
      </c>
      <c r="G8" s="268"/>
      <c r="I8" s="272"/>
    </row>
    <row r="9" spans="1:13" ht="16.5" thickBot="1" x14ac:dyDescent="0.3">
      <c r="B9" s="310" t="s">
        <v>826</v>
      </c>
      <c r="D9" s="270" t="s">
        <v>827</v>
      </c>
      <c r="E9" s="268"/>
      <c r="F9" s="270" t="s">
        <v>828</v>
      </c>
      <c r="G9" s="268"/>
    </row>
    <row r="10" spans="1:13" ht="30.75" customHeight="1" x14ac:dyDescent="0.2">
      <c r="A10" s="353">
        <v>1</v>
      </c>
      <c r="B10" s="363" t="s">
        <v>365</v>
      </c>
      <c r="D10" s="364">
        <v>0</v>
      </c>
      <c r="E10" s="313"/>
      <c r="F10" s="312">
        <v>0</v>
      </c>
      <c r="G10" s="321"/>
    </row>
    <row r="11" spans="1:13" ht="30.75" customHeight="1" x14ac:dyDescent="0.2">
      <c r="A11" s="353">
        <v>2</v>
      </c>
      <c r="B11" s="359" t="s">
        <v>900</v>
      </c>
      <c r="D11" s="333">
        <v>0</v>
      </c>
      <c r="E11" s="313"/>
      <c r="F11" s="314">
        <v>0</v>
      </c>
      <c r="G11" s="321"/>
    </row>
    <row r="12" spans="1:13" ht="30.75" customHeight="1" x14ac:dyDescent="0.2">
      <c r="A12" s="353">
        <v>3</v>
      </c>
      <c r="B12" s="359" t="s">
        <v>370</v>
      </c>
      <c r="D12" s="330">
        <v>0</v>
      </c>
      <c r="E12" s="313"/>
      <c r="F12" s="314">
        <v>0</v>
      </c>
      <c r="G12" s="321"/>
    </row>
    <row r="13" spans="1:13" ht="30.75" customHeight="1" x14ac:dyDescent="0.2">
      <c r="A13" s="353">
        <v>4</v>
      </c>
      <c r="B13" s="359" t="s">
        <v>901</v>
      </c>
      <c r="D13" s="331">
        <v>0</v>
      </c>
      <c r="E13" s="313"/>
      <c r="F13" s="314">
        <v>0</v>
      </c>
      <c r="G13" s="321"/>
    </row>
    <row r="14" spans="1:13" ht="30.75" customHeight="1" x14ac:dyDescent="0.2">
      <c r="A14" s="353">
        <v>5</v>
      </c>
      <c r="B14" s="359" t="s">
        <v>829</v>
      </c>
      <c r="D14" s="331">
        <v>0</v>
      </c>
      <c r="E14" s="313"/>
      <c r="F14" s="314">
        <v>0</v>
      </c>
      <c r="G14" s="321"/>
    </row>
    <row r="15" spans="1:13" ht="30.75" customHeight="1" x14ac:dyDescent="0.2">
      <c r="A15" s="353">
        <v>6</v>
      </c>
      <c r="B15" s="359" t="s">
        <v>902</v>
      </c>
      <c r="D15" s="331">
        <v>0</v>
      </c>
      <c r="E15" s="313"/>
      <c r="F15" s="314">
        <v>0</v>
      </c>
      <c r="G15" s="321"/>
    </row>
    <row r="16" spans="1:13" ht="30.75" customHeight="1" x14ac:dyDescent="0.2">
      <c r="A16" s="353">
        <v>7</v>
      </c>
      <c r="B16" s="359" t="s">
        <v>830</v>
      </c>
      <c r="D16" s="331">
        <v>0</v>
      </c>
      <c r="E16" s="313"/>
      <c r="F16" s="314">
        <v>0</v>
      </c>
      <c r="G16" s="321"/>
    </row>
    <row r="17" spans="1:7" ht="30.75" customHeight="1" x14ac:dyDescent="0.2">
      <c r="A17" s="353">
        <v>8</v>
      </c>
      <c r="B17" s="359" t="s">
        <v>903</v>
      </c>
      <c r="D17" s="331">
        <v>0</v>
      </c>
      <c r="E17" s="313"/>
      <c r="F17" s="314">
        <v>0</v>
      </c>
      <c r="G17" s="321"/>
    </row>
    <row r="18" spans="1:7" ht="30.75" customHeight="1" x14ac:dyDescent="0.2">
      <c r="A18" s="353">
        <v>9</v>
      </c>
      <c r="B18" s="359" t="s">
        <v>831</v>
      </c>
      <c r="D18" s="331">
        <v>0</v>
      </c>
      <c r="E18" s="313"/>
      <c r="F18" s="314">
        <v>0</v>
      </c>
      <c r="G18" s="321"/>
    </row>
    <row r="19" spans="1:7" ht="30.75" customHeight="1" x14ac:dyDescent="0.2">
      <c r="A19" s="311">
        <v>10</v>
      </c>
      <c r="B19" s="332" t="s">
        <v>832</v>
      </c>
      <c r="D19" s="331">
        <v>0</v>
      </c>
      <c r="E19" s="313"/>
      <c r="F19" s="314">
        <v>0</v>
      </c>
      <c r="G19" s="321"/>
    </row>
    <row r="20" spans="1:7" ht="30.75" customHeight="1" x14ac:dyDescent="0.2">
      <c r="A20" s="311">
        <v>11</v>
      </c>
      <c r="B20" s="332" t="s">
        <v>832</v>
      </c>
      <c r="D20" s="331">
        <v>0</v>
      </c>
      <c r="E20" s="313"/>
      <c r="F20" s="314">
        <v>0</v>
      </c>
      <c r="G20" s="321"/>
    </row>
    <row r="21" spans="1:7" ht="30.75" customHeight="1" x14ac:dyDescent="0.2">
      <c r="A21" s="311">
        <v>12</v>
      </c>
      <c r="B21" s="332" t="s">
        <v>832</v>
      </c>
      <c r="D21" s="331">
        <v>0</v>
      </c>
      <c r="E21" s="313"/>
      <c r="F21" s="314">
        <v>0</v>
      </c>
      <c r="G21" s="321"/>
    </row>
    <row r="22" spans="1:7" ht="30.75" customHeight="1" x14ac:dyDescent="0.2">
      <c r="A22" s="311">
        <v>13</v>
      </c>
      <c r="B22" s="332" t="s">
        <v>832</v>
      </c>
      <c r="D22" s="333">
        <v>0</v>
      </c>
      <c r="E22" s="313"/>
      <c r="F22" s="334">
        <v>0</v>
      </c>
      <c r="G22" s="321"/>
    </row>
    <row r="23" spans="1:7" s="352" customFormat="1" ht="30.75" customHeight="1" x14ac:dyDescent="0.2">
      <c r="A23" s="353">
        <v>14</v>
      </c>
      <c r="B23" s="359" t="s">
        <v>897</v>
      </c>
      <c r="D23" s="360"/>
      <c r="E23" s="355"/>
      <c r="F23" s="361">
        <f>SUM(F10:F22)</f>
        <v>0</v>
      </c>
      <c r="G23" s="359"/>
    </row>
    <row r="24" spans="1:7" s="352" customFormat="1" ht="30.75" customHeight="1" x14ac:dyDescent="0.2">
      <c r="A24" s="353">
        <v>15</v>
      </c>
      <c r="B24" s="359" t="s">
        <v>898</v>
      </c>
      <c r="D24" s="360"/>
      <c r="E24" s="355"/>
      <c r="F24" s="362">
        <v>0</v>
      </c>
      <c r="G24" s="359"/>
    </row>
    <row r="25" spans="1:7" s="352" customFormat="1" ht="30.75" customHeight="1" x14ac:dyDescent="0.2">
      <c r="A25" s="353">
        <v>16</v>
      </c>
      <c r="B25" s="359" t="s">
        <v>899</v>
      </c>
      <c r="D25" s="360"/>
      <c r="E25" s="355"/>
      <c r="F25" s="361">
        <f>F23-F24</f>
        <v>0</v>
      </c>
      <c r="G25" s="359"/>
    </row>
    <row r="26" spans="1:7" ht="30.75" customHeight="1" x14ac:dyDescent="0.2">
      <c r="A26" s="311"/>
      <c r="B26" s="321"/>
      <c r="D26" s="335"/>
      <c r="E26" s="313"/>
      <c r="F26" s="336"/>
      <c r="G26" s="321"/>
    </row>
  </sheetData>
  <mergeCells count="3">
    <mergeCell ref="A3:G3"/>
    <mergeCell ref="A4:G4"/>
    <mergeCell ref="A5:G5"/>
  </mergeCells>
  <printOptions horizontalCentered="1"/>
  <pageMargins left="0.5" right="0.5" top="0.75" bottom="0.75" header="0.5" footer="0.5"/>
  <pageSetup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K32"/>
  <sheetViews>
    <sheetView showGridLines="0" showOutlineSymbols="0" zoomScale="75" zoomScaleNormal="75" workbookViewId="0">
      <selection activeCell="J17" sqref="J17"/>
    </sheetView>
  </sheetViews>
  <sheetFormatPr defaultColWidth="9.6640625" defaultRowHeight="15" x14ac:dyDescent="0.2"/>
  <cols>
    <col min="1" max="1" width="4.33203125" style="3" customWidth="1"/>
    <col min="2" max="2" width="10.33203125" customWidth="1"/>
    <col min="3" max="3" width="12" customWidth="1"/>
    <col min="4" max="4" width="14.109375" customWidth="1"/>
    <col min="5" max="5" width="13.77734375" customWidth="1"/>
    <col min="6" max="6" width="12.77734375" customWidth="1"/>
    <col min="7" max="7" width="14.6640625" customWidth="1"/>
    <col min="8" max="8" width="12.77734375" customWidth="1"/>
    <col min="9" max="9" width="12.6640625" customWidth="1"/>
    <col min="10" max="11" width="12.5546875" customWidth="1"/>
    <col min="12" max="13" width="9.6640625" customWidth="1"/>
    <col min="14" max="14" width="12.21875" customWidth="1"/>
    <col min="15" max="15" width="9.6640625" customWidth="1"/>
    <col min="16" max="16" width="12.21875" customWidth="1"/>
  </cols>
  <sheetData>
    <row r="1" spans="1:11" ht="15.75" x14ac:dyDescent="0.25">
      <c r="K1" s="13" t="str">
        <f>IF(GeneralInfo!$B$14="","",GeneralInfo!$B$14)</f>
        <v/>
      </c>
    </row>
    <row r="2" spans="1:11" ht="15.75" x14ac:dyDescent="0.25">
      <c r="K2" s="13" t="s">
        <v>177</v>
      </c>
    </row>
    <row r="3" spans="1:11" ht="15.75" customHeight="1" x14ac:dyDescent="0.25">
      <c r="A3" s="390">
        <f>GeneralInfo!$B$5</f>
        <v>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</row>
    <row r="4" spans="1:11" ht="15.75" x14ac:dyDescent="0.25">
      <c r="A4" s="390" t="s">
        <v>734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</row>
    <row r="5" spans="1:11" ht="15.75" customHeight="1" x14ac:dyDescent="0.25">
      <c r="A5" s="390" t="str">
        <f>"FOR THE PERIOD "&amp;TEXT(GeneralInfo!$B$15,"MM/DD/YYYY")&amp;" TO "&amp;TEXT(GeneralInfo!$B$16,"MM/DD/YYYY")</f>
        <v>FOR THE PERIOD 01/00/1900 TO 01/00/1900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</row>
    <row r="6" spans="1:11" ht="15.75" customHeight="1" x14ac:dyDescent="0.25">
      <c r="A6" s="104"/>
      <c r="B6" s="104"/>
      <c r="C6" s="104"/>
      <c r="D6" s="104"/>
      <c r="E6" s="104"/>
      <c r="F6" s="104"/>
      <c r="G6" s="104"/>
      <c r="H6" s="104"/>
      <c r="I6" s="104"/>
    </row>
    <row r="7" spans="1:11" ht="15.75" customHeight="1" x14ac:dyDescent="0.25">
      <c r="A7" s="104"/>
      <c r="B7" s="104"/>
      <c r="C7" s="104"/>
      <c r="D7" s="104"/>
      <c r="E7" s="104"/>
      <c r="F7" s="104"/>
      <c r="G7" s="104"/>
      <c r="H7" s="104"/>
      <c r="I7" s="104"/>
    </row>
    <row r="8" spans="1:11" ht="15.75" x14ac:dyDescent="0.25">
      <c r="A8" s="13"/>
      <c r="B8" s="14"/>
      <c r="C8" s="14"/>
      <c r="D8" s="14"/>
      <c r="E8" s="14"/>
      <c r="F8" s="14"/>
      <c r="G8" s="14"/>
      <c r="H8" s="400" t="s">
        <v>741</v>
      </c>
      <c r="I8" s="400"/>
      <c r="J8" s="400" t="s">
        <v>742</v>
      </c>
      <c r="K8" s="400"/>
    </row>
    <row r="9" spans="1:11" ht="16.5" thickBot="1" x14ac:dyDescent="0.3">
      <c r="A9" s="184"/>
      <c r="B9" s="14"/>
      <c r="C9" s="14"/>
      <c r="D9" s="14"/>
      <c r="E9" s="14"/>
      <c r="F9" s="14"/>
      <c r="G9" s="14"/>
      <c r="H9" s="212" t="s">
        <v>642</v>
      </c>
      <c r="I9" s="212" t="s">
        <v>643</v>
      </c>
      <c r="J9" s="212" t="s">
        <v>644</v>
      </c>
      <c r="K9" s="212" t="s">
        <v>607</v>
      </c>
    </row>
    <row r="10" spans="1:11" ht="15.75" x14ac:dyDescent="0.25">
      <c r="A10" s="85" t="s">
        <v>743</v>
      </c>
      <c r="B10" s="14"/>
      <c r="C10" s="14"/>
      <c r="D10" s="14"/>
      <c r="E10" s="14"/>
      <c r="F10" s="14"/>
      <c r="G10" s="14"/>
      <c r="H10" s="14"/>
      <c r="I10" s="14"/>
    </row>
    <row r="11" spans="1:11" ht="26.25" customHeight="1" x14ac:dyDescent="0.2">
      <c r="A11" s="12">
        <v>1</v>
      </c>
      <c r="B11" s="21" t="s">
        <v>772</v>
      </c>
      <c r="H11" s="91">
        <f>'sch j'!E22</f>
        <v>0</v>
      </c>
      <c r="I11" s="5"/>
      <c r="J11" s="91">
        <f>'sch j'!E22</f>
        <v>0</v>
      </c>
      <c r="K11" s="5"/>
    </row>
    <row r="12" spans="1:11" ht="26.25" customHeight="1" x14ac:dyDescent="0.2">
      <c r="A12" s="12">
        <v>2</v>
      </c>
      <c r="B12" s="21" t="s">
        <v>513</v>
      </c>
      <c r="H12" s="92">
        <f>'sch k'!K23</f>
        <v>0</v>
      </c>
      <c r="I12" s="5"/>
      <c r="J12" s="92">
        <f>'sch k'!K23</f>
        <v>0</v>
      </c>
      <c r="K12" s="5"/>
    </row>
    <row r="13" spans="1:11" ht="26.25" customHeight="1" x14ac:dyDescent="0.2">
      <c r="A13" s="12">
        <v>3</v>
      </c>
      <c r="B13" s="21" t="s">
        <v>487</v>
      </c>
      <c r="I13" s="93">
        <f>IFERROR(ROUND(H11/H12,4),0)</f>
        <v>0</v>
      </c>
      <c r="K13" s="93">
        <f>IFERROR(ROUND(J11/J12,4),0)</f>
        <v>0</v>
      </c>
    </row>
    <row r="14" spans="1:11" ht="26.25" customHeight="1" x14ac:dyDescent="0.2">
      <c r="A14" s="12">
        <v>4</v>
      </c>
      <c r="B14" s="21" t="s">
        <v>485</v>
      </c>
      <c r="I14" s="94">
        <v>0.7</v>
      </c>
      <c r="K14" s="94">
        <f>0.8</f>
        <v>0.8</v>
      </c>
    </row>
    <row r="15" spans="1:11" ht="26.25" customHeight="1" x14ac:dyDescent="0.2">
      <c r="A15" s="132">
        <v>5</v>
      </c>
      <c r="B15" s="21" t="s">
        <v>489</v>
      </c>
      <c r="I15" s="93">
        <f>IF(I13&gt;I14,I13-I14,0)</f>
        <v>0</v>
      </c>
      <c r="K15" s="93">
        <f>IF(K13&gt;K14,K13-K14,0)</f>
        <v>0</v>
      </c>
    </row>
    <row r="16" spans="1:11" ht="26.25" customHeight="1" x14ac:dyDescent="0.2">
      <c r="A16" s="132">
        <v>6</v>
      </c>
      <c r="B16" t="s">
        <v>486</v>
      </c>
      <c r="I16" s="95">
        <v>0.4</v>
      </c>
      <c r="K16" s="95">
        <f>0.6</f>
        <v>0.6</v>
      </c>
    </row>
    <row r="17" spans="1:11" ht="26.25" customHeight="1" x14ac:dyDescent="0.2">
      <c r="A17" s="132">
        <v>7</v>
      </c>
      <c r="B17" s="21" t="s">
        <v>488</v>
      </c>
      <c r="I17" s="96">
        <v>100</v>
      </c>
      <c r="K17" s="96">
        <f>100</f>
        <v>100</v>
      </c>
    </row>
    <row r="18" spans="1:11" ht="26.25" customHeight="1" x14ac:dyDescent="0.2">
      <c r="A18" s="132">
        <v>8</v>
      </c>
      <c r="B18" s="21" t="s">
        <v>511</v>
      </c>
      <c r="I18" s="95">
        <f>ROUND(I15*I16*I17,2)</f>
        <v>0</v>
      </c>
      <c r="K18" s="95">
        <f>ROUND(K15*K16*K17,2)</f>
        <v>0</v>
      </c>
    </row>
    <row r="19" spans="1:11" ht="31.5" customHeight="1" x14ac:dyDescent="0.25">
      <c r="A19" s="85" t="s">
        <v>499</v>
      </c>
    </row>
    <row r="20" spans="1:11" ht="25.5" customHeight="1" x14ac:dyDescent="0.2">
      <c r="A20" s="132">
        <v>9</v>
      </c>
      <c r="B20" s="21" t="s">
        <v>662</v>
      </c>
      <c r="H20" s="197">
        <f>'sch b'!I13</f>
        <v>0</v>
      </c>
      <c r="I20" s="198"/>
    </row>
    <row r="21" spans="1:11" ht="26.25" customHeight="1" x14ac:dyDescent="0.2">
      <c r="A21" s="132">
        <v>10</v>
      </c>
      <c r="B21" s="21" t="s">
        <v>658</v>
      </c>
      <c r="H21" s="95">
        <f>'sch b'!I12</f>
        <v>0</v>
      </c>
      <c r="I21" s="198"/>
    </row>
    <row r="22" spans="1:11" ht="26.25" customHeight="1" x14ac:dyDescent="0.2">
      <c r="A22" s="132">
        <v>11</v>
      </c>
      <c r="B22" s="21" t="s">
        <v>512</v>
      </c>
      <c r="H22" s="198"/>
      <c r="I22" s="197">
        <f>IF(H20&gt;H21,H20-H21,0)</f>
        <v>0</v>
      </c>
    </row>
    <row r="23" spans="1:11" ht="26.25" customHeight="1" x14ac:dyDescent="0.2">
      <c r="A23" s="132">
        <v>12</v>
      </c>
      <c r="B23" s="21" t="s">
        <v>495</v>
      </c>
      <c r="H23" s="197">
        <f>'sch c'!J9</f>
        <v>0</v>
      </c>
      <c r="I23" s="198"/>
    </row>
    <row r="24" spans="1:11" ht="26.25" customHeight="1" x14ac:dyDescent="0.2">
      <c r="A24" s="132">
        <v>13</v>
      </c>
      <c r="B24" s="21" t="s">
        <v>494</v>
      </c>
      <c r="H24" s="95">
        <f>'sch c'!J8</f>
        <v>0</v>
      </c>
      <c r="I24" s="198"/>
    </row>
    <row r="25" spans="1:11" ht="26.25" customHeight="1" x14ac:dyDescent="0.2">
      <c r="A25" s="132">
        <v>14</v>
      </c>
      <c r="B25" s="21" t="s">
        <v>497</v>
      </c>
      <c r="H25" s="198"/>
      <c r="I25" s="197">
        <f>H23-H24</f>
        <v>0</v>
      </c>
    </row>
    <row r="26" spans="1:11" ht="26.25" customHeight="1" x14ac:dyDescent="0.2">
      <c r="A26" s="132">
        <v>15</v>
      </c>
      <c r="B26" s="21" t="s">
        <v>498</v>
      </c>
      <c r="H26" s="198"/>
      <c r="I26" s="95">
        <f>I22+I25</f>
        <v>0</v>
      </c>
    </row>
    <row r="27" spans="1:11" ht="26.25" customHeight="1" x14ac:dyDescent="0.2">
      <c r="A27" s="132">
        <v>16</v>
      </c>
      <c r="B27" s="21" t="s">
        <v>747</v>
      </c>
      <c r="H27" s="198"/>
      <c r="I27" s="294">
        <f>IF(I26&gt;0,MIN(I18,I26),0)</f>
        <v>0</v>
      </c>
      <c r="K27" s="294">
        <f>K18</f>
        <v>0</v>
      </c>
    </row>
    <row r="28" spans="1:11" ht="31.5" customHeight="1" x14ac:dyDescent="0.25">
      <c r="A28" s="85" t="s">
        <v>775</v>
      </c>
    </row>
    <row r="29" spans="1:11" ht="26.25" customHeight="1" x14ac:dyDescent="0.2">
      <c r="A29" s="261">
        <v>17</v>
      </c>
      <c r="B29" s="21" t="s">
        <v>776</v>
      </c>
    </row>
    <row r="30" spans="1:11" ht="51" customHeight="1" x14ac:dyDescent="0.2">
      <c r="A30" s="295"/>
      <c r="B30" s="73" t="s">
        <v>477</v>
      </c>
      <c r="C30" s="73" t="s">
        <v>478</v>
      </c>
      <c r="D30" s="77" t="s">
        <v>745</v>
      </c>
      <c r="E30" s="77" t="s">
        <v>746</v>
      </c>
      <c r="F30" s="77" t="s">
        <v>774</v>
      </c>
      <c r="G30" s="303"/>
      <c r="H30" s="304"/>
    </row>
    <row r="31" spans="1:11" ht="15.75" thickBot="1" x14ac:dyDescent="0.25">
      <c r="A31" s="29"/>
      <c r="B31" s="305">
        <f>GeneralInfo!B15</f>
        <v>0</v>
      </c>
      <c r="C31" s="305">
        <f>GeneralInfo!B16</f>
        <v>0</v>
      </c>
      <c r="D31" s="177">
        <f>IF(K27&gt;0,MIN(4,I27),I27)</f>
        <v>0</v>
      </c>
      <c r="E31" s="108">
        <f>K27</f>
        <v>0</v>
      </c>
      <c r="F31" s="306">
        <f>D31+E31</f>
        <v>0</v>
      </c>
      <c r="G31" s="5"/>
      <c r="H31" s="176"/>
    </row>
    <row r="32" spans="1:11" ht="15.75" thickTop="1" x14ac:dyDescent="0.2"/>
  </sheetData>
  <mergeCells count="5">
    <mergeCell ref="H8:I8"/>
    <mergeCell ref="J8:K8"/>
    <mergeCell ref="A3:K3"/>
    <mergeCell ref="A4:K4"/>
    <mergeCell ref="A5:K5"/>
  </mergeCells>
  <printOptions horizontalCentered="1"/>
  <pageMargins left="0.5" right="0.5" top="1" bottom="1" header="0.5" footer="0.5"/>
  <pageSetup scale="60" orientation="portrait" r:id="rId1"/>
  <headerFooter alignWithMargins="0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File xmlns="03e3c738-c0d4-4340-90ba-234007c4b300">Cost Reports</Type_x0020_of_x0020_File>
    <_dlc_DocId xmlns="ea0582e7-2462-434f-b2dc-40e7d8309205">ZS7PV56QQDFE-272-306</_dlc_DocId>
    <Type_x0020_of_x0020_Facility xmlns="03e3c738-c0d4-4340-90ba-234007c4b300">NF</Type_x0020_of_x0020_Facility>
    <_dlc_DocIdUrl xmlns="ea0582e7-2462-434f-b2dc-40e7d8309205">
      <Url>https://sharepoint.state.me.us/sites/dhhsconnect/Commissioner/Audit/Confidential/_layouts/DocIdRedir.aspx?ID=ZS7PV56QQDFE-272-306</Url>
      <Description>ZS7PV56QQDFE-272-306</Description>
    </_dlc_DocIdUrl>
    <Template_x0020_Status xmlns="408dbdbb-a8c2-4ea2-bb18-1965dc09742c">Active</Template_x0020_Statu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F8EB42704E914E9506B56C741FC7F0" ma:contentTypeVersion="6" ma:contentTypeDescription="Create a new document." ma:contentTypeScope="" ma:versionID="1e93582838ca9b67bbe82cb89d2d3886">
  <xsd:schema xmlns:xsd="http://www.w3.org/2001/XMLSchema" xmlns:xs="http://www.w3.org/2001/XMLSchema" xmlns:p="http://schemas.microsoft.com/office/2006/metadata/properties" xmlns:ns2="ea0582e7-2462-434f-b2dc-40e7d8309205" xmlns:ns3="408dbdbb-a8c2-4ea2-bb18-1965dc09742c" xmlns:ns4="03e3c738-c0d4-4340-90ba-234007c4b300" targetNamespace="http://schemas.microsoft.com/office/2006/metadata/properties" ma:root="true" ma:fieldsID="c84bf7c1ee5d8308f29403bd6ae9262b" ns2:_="" ns3:_="" ns4:_="">
    <xsd:import namespace="ea0582e7-2462-434f-b2dc-40e7d8309205"/>
    <xsd:import namespace="408dbdbb-a8c2-4ea2-bb18-1965dc09742c"/>
    <xsd:import namespace="03e3c738-c0d4-4340-90ba-234007c4b30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4:Type_x0020_of_x0020_Facility"/>
                <xsd:element ref="ns4:Type_x0020_of_x0020_File"/>
                <xsd:element ref="ns3:Template_x0020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582e7-2462-434f-b2dc-40e7d83092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dbdbb-a8c2-4ea2-bb18-1965dc09742c" elementFormDefault="qualified">
    <xsd:import namespace="http://schemas.microsoft.com/office/2006/documentManagement/types"/>
    <xsd:import namespace="http://schemas.microsoft.com/office/infopath/2007/PartnerControls"/>
    <xsd:element name="Template_x0020_Status" ma:index="14" ma:displayName="Template Status" ma:default="Active" ma:format="Dropdown" ma:internalName="Template_x0020_Status">
      <xsd:simpleType>
        <xsd:restriction base="dms:Choice">
          <xsd:enumeration value="Active"/>
          <xsd:enumeration value="Inactiv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3c738-c0d4-4340-90ba-234007c4b300" elementFormDefault="qualified">
    <xsd:import namespace="http://schemas.microsoft.com/office/2006/documentManagement/types"/>
    <xsd:import namespace="http://schemas.microsoft.com/office/infopath/2007/PartnerControls"/>
    <xsd:element name="Type_x0020_of_x0020_Facility" ma:index="12" ma:displayName="Type of Facility" ma:format="Dropdown" ma:internalName="Type_x0020_of_x0020_Facility">
      <xsd:simpleType>
        <xsd:restriction base="dms:Choice">
          <xsd:enumeration value="ALL"/>
          <xsd:enumeration value="HOSPITAL"/>
          <xsd:enumeration value="ICF"/>
          <xsd:enumeration value="NF"/>
          <xsd:enumeration value="PNMI"/>
          <xsd:enumeration value="RCF"/>
          <xsd:enumeration value="SS"/>
        </xsd:restriction>
      </xsd:simpleType>
    </xsd:element>
    <xsd:element name="Type_x0020_of_x0020_File" ma:index="13" ma:displayName="Type of File" ma:format="Dropdown" ma:internalName="Type_x0020_of_x0020_File">
      <xsd:simpleType>
        <xsd:restriction base="dms:Choice">
          <xsd:enumeration value="Acceptance Checklists"/>
          <xsd:enumeration value="Audset"/>
          <xsd:enumeration value="Cost Reports"/>
          <xsd:enumeration value="Correspondence"/>
          <xsd:enumeration value="Desk Review"/>
          <xsd:enumeration value="Duplicates"/>
          <xsd:enumeration value="Fair Hearing"/>
          <xsd:enumeration value="FIRD"/>
          <xsd:enumeration value="Info Requests"/>
          <xsd:enumeration value="Notice of Appeal Rights"/>
          <xsd:enumeration value="Notice of Debt"/>
          <xsd:enumeration value="Query DSS"/>
          <xsd:enumeration value="Reference Document"/>
          <xsd:enumeration value="Review Program"/>
          <xsd:enumeration value="Scope"/>
          <xsd:enumeration value="Training Checklist"/>
          <xsd:enumeration value="Transmittal"/>
          <xsd:enumeration value="Workpapers"/>
          <xsd:enumeration value="Work Progra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59D364-D874-4AF4-8702-8907E30B16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398F96-A1B8-4F0B-A43A-CB923E6961D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442DEDD-E848-49DE-95F3-777B2E9D0FD9}">
  <ds:schemaRefs>
    <ds:schemaRef ds:uri="http://schemas.microsoft.com/office/2006/metadata/properties"/>
    <ds:schemaRef ds:uri="http://schemas.microsoft.com/office/infopath/2007/PartnerControls"/>
    <ds:schemaRef ds:uri="03e3c738-c0d4-4340-90ba-234007c4b300"/>
    <ds:schemaRef ds:uri="ea0582e7-2462-434f-b2dc-40e7d8309205"/>
    <ds:schemaRef ds:uri="408dbdbb-a8c2-4ea2-bb18-1965dc09742c"/>
  </ds:schemaRefs>
</ds:datastoreItem>
</file>

<file path=customXml/itemProps4.xml><?xml version="1.0" encoding="utf-8"?>
<ds:datastoreItem xmlns:ds="http://schemas.openxmlformats.org/officeDocument/2006/customXml" ds:itemID="{1DC2E402-CCBC-4E91-9DE5-5038390055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582e7-2462-434f-b2dc-40e7d8309205"/>
    <ds:schemaRef ds:uri="408dbdbb-a8c2-4ea2-bb18-1965dc09742c"/>
    <ds:schemaRef ds:uri="03e3c738-c0d4-4340-90ba-234007c4b3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19</vt:i4>
      </vt:variant>
    </vt:vector>
  </HeadingPairs>
  <TitlesOfParts>
    <vt:vector size="69" baseType="lpstr">
      <vt:lpstr>GeneralInfo</vt:lpstr>
      <vt:lpstr>Attestation</vt:lpstr>
      <vt:lpstr>BedProration</vt:lpstr>
      <vt:lpstr>ErrorReport</vt:lpstr>
      <vt:lpstr>sch a</vt:lpstr>
      <vt:lpstr>sch b</vt:lpstr>
      <vt:lpstr>sch c</vt:lpstr>
      <vt:lpstr>sch d</vt:lpstr>
      <vt:lpstr>sch e</vt:lpstr>
      <vt:lpstr>sch f</vt:lpstr>
      <vt:lpstr>sch g</vt:lpstr>
      <vt:lpstr>sch h</vt:lpstr>
      <vt:lpstr>sch i</vt:lpstr>
      <vt:lpstr>sch j</vt:lpstr>
      <vt:lpstr>sch k</vt:lpstr>
      <vt:lpstr>sch l</vt:lpstr>
      <vt:lpstr>sch m</vt:lpstr>
      <vt:lpstr>sch n</vt:lpstr>
      <vt:lpstr>sch p</vt:lpstr>
      <vt:lpstr>sch r</vt:lpstr>
      <vt:lpstr>sch s</vt:lpstr>
      <vt:lpstr>sch t</vt:lpstr>
      <vt:lpstr>sch u</vt:lpstr>
      <vt:lpstr>sch v</vt:lpstr>
      <vt:lpstr>sch w</vt:lpstr>
      <vt:lpstr>sch x</vt:lpstr>
      <vt:lpstr>sch x-1</vt:lpstr>
      <vt:lpstr>sch y</vt:lpstr>
      <vt:lpstr>sch z</vt:lpstr>
      <vt:lpstr>sch aa-R&amp;B</vt:lpstr>
      <vt:lpstr>sch aa-PNMI</vt:lpstr>
      <vt:lpstr>sch aa-PCS</vt:lpstr>
      <vt:lpstr>sch ab</vt:lpstr>
      <vt:lpstr>sch w-cbs</vt:lpstr>
      <vt:lpstr>sch x-cbs</vt:lpstr>
      <vt:lpstr>sch x-1-cbs</vt:lpstr>
      <vt:lpstr>sch y-cbs</vt:lpstr>
      <vt:lpstr>sch ac-r&amp;b</vt:lpstr>
      <vt:lpstr>sch ac-pnmi</vt:lpstr>
      <vt:lpstr>sch ac-pcs</vt:lpstr>
      <vt:lpstr>sch gg-2-NF</vt:lpstr>
      <vt:lpstr>sch gg-3-NF</vt:lpstr>
      <vt:lpstr>sch gg-2-RCF</vt:lpstr>
      <vt:lpstr>sch gg-3-RCF</vt:lpstr>
      <vt:lpstr>sch gg-2-NFCBS</vt:lpstr>
      <vt:lpstr>sch gg-3-NFCBS</vt:lpstr>
      <vt:lpstr>sch gg-2-RCFCBS</vt:lpstr>
      <vt:lpstr>sch gg-3-RCFCBS</vt:lpstr>
      <vt:lpstr>sch hh</vt:lpstr>
      <vt:lpstr>sch ECA</vt:lpstr>
      <vt:lpstr>Attestation!Print_Area</vt:lpstr>
      <vt:lpstr>GeneralInfo!Print_Area</vt:lpstr>
      <vt:lpstr>'sch ab'!Print_Area</vt:lpstr>
      <vt:lpstr>'sch ac-pcs'!Print_Area</vt:lpstr>
      <vt:lpstr>'sch ac-pnmi'!Print_Area</vt:lpstr>
      <vt:lpstr>'sch ac-r&amp;b'!Print_Area</vt:lpstr>
      <vt:lpstr>'sch b'!Print_Area</vt:lpstr>
      <vt:lpstr>'sch e'!Print_Area</vt:lpstr>
      <vt:lpstr>'sch hh'!Print_Area</vt:lpstr>
      <vt:lpstr>'sch i'!Print_Area</vt:lpstr>
      <vt:lpstr>'sch k'!Print_Area</vt:lpstr>
      <vt:lpstr>'sch l'!Print_Area</vt:lpstr>
      <vt:lpstr>'sch m'!Print_Area</vt:lpstr>
      <vt:lpstr>'sch n'!Print_Area</vt:lpstr>
      <vt:lpstr>'sch p'!Print_Area</vt:lpstr>
      <vt:lpstr>'sch s'!Print_Area</vt:lpstr>
      <vt:lpstr>'sch y'!Print_Area</vt:lpstr>
      <vt:lpstr>'sch y-cbs'!Print_Area</vt:lpstr>
      <vt:lpstr>'sch z'!Print_Area</vt:lpstr>
    </vt:vector>
  </TitlesOfParts>
  <Company>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Stephen L. Baird</dc:creator>
  <cp:lastModifiedBy>Trisha White</cp:lastModifiedBy>
  <cp:lastPrinted>2024-02-29T20:50:53Z</cp:lastPrinted>
  <dcterms:created xsi:type="dcterms:W3CDTF">2000-05-05T16:46:51Z</dcterms:created>
  <dcterms:modified xsi:type="dcterms:W3CDTF">2024-02-29T20:51:03Z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23b4d72c-72dd-45b1-b324-4d3d6442e59f</vt:lpwstr>
  </property>
  <property fmtid="{D5CDD505-2E9C-101B-9397-08002B2CF9AE}" pid="3" name="ContentTypeId">
    <vt:lpwstr>0x0101006BF8EB42704E914E9506B56C741FC7F0</vt:lpwstr>
  </property>
</Properties>
</file>