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1AC55C26-9572-4387-9A33-6C29E14C1F43}" xr6:coauthVersionLast="47" xr6:coauthVersionMax="47" xr10:uidLastSave="{00000000-0000-0000-0000-000000000000}"/>
  <bookViews>
    <workbookView xWindow="-49410" yWindow="-120" windowWidth="29040" windowHeight="15840" tabRatio="956" xr2:uid="{00000000-000D-0000-FFFF-FFFF00000000}"/>
  </bookViews>
  <sheets>
    <sheet name="GeneralInfo" sheetId="52" r:id="rId1"/>
    <sheet name="Attestation" sheetId="54" r:id="rId2"/>
    <sheet name="RCF A&amp;M Allowance" sheetId="62" state="hidden" r:id="rId3"/>
    <sheet name="BedProration" sheetId="56" state="hidden" r:id="rId4"/>
    <sheet name="ErrorReport" sheetId="57" r:id="rId5"/>
    <sheet name="sch a" sheetId="44" r:id="rId6"/>
    <sheet name="sch a-1" sheetId="49" r:id="rId7"/>
    <sheet name="sch b" sheetId="60" r:id="rId8"/>
    <sheet name="sch c" sheetId="61" r:id="rId9"/>
    <sheet name="sch d" sheetId="65" r:id="rId10"/>
    <sheet name="sch e" sheetId="58" r:id="rId11"/>
    <sheet name="sch f" sheetId="10" r:id="rId12"/>
    <sheet name="sch g" sheetId="11" r:id="rId13"/>
    <sheet name="sch h" sheetId="15" r:id="rId14"/>
    <sheet name="sch i" sheetId="14" r:id="rId15"/>
    <sheet name="sch j" sheetId="16" r:id="rId16"/>
    <sheet name="sch k" sheetId="59" r:id="rId17"/>
    <sheet name="sch L-R&amp;B" sheetId="30" r:id="rId18"/>
    <sheet name="sch L-PNMI" sheetId="50" r:id="rId19"/>
    <sheet name="sch L-PCS" sheetId="55" r:id="rId20"/>
    <sheet name="sch gg-2" sheetId="66" r:id="rId21"/>
    <sheet name="sch gg-3" sheetId="68" r:id="rId22"/>
    <sheet name="sch hh" sheetId="67" r:id="rId23"/>
  </sheets>
  <definedNames>
    <definedName name="_xlnm.Print_Area" localSheetId="22">'sch hh'!$A$1:$K$26</definedName>
    <definedName name="wrn.Home._.Office._.Cost._.Allocation." localSheetId="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8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0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1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2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7" hidden="1">{"Total",#N/A,FALSE,"Sheet1";"Property",#N/A,FALSE,"Sheet1";"auto",#N/A,FALSE,"Sheet1";"gen liab",#N/A,FALSE,"Sheet1";"prof liab",#N/A,FALSE,"Sheet1";"Prior Year",#N/A,FALSE,"Sheet1"}</definedName>
    <definedName name="wrn.Insurance._.Schedules." localSheetId="8" hidden="1">{"Total",#N/A,FALSE,"Sheet1";"Property",#N/A,FALSE,"Sheet1";"auto",#N/A,FALSE,"Sheet1";"gen liab",#N/A,FALSE,"Sheet1";"prof liab",#N/A,FALSE,"Sheet1";"Prior Year",#N/A,FALSE,"Sheet1"}</definedName>
    <definedName name="wrn.Insurance._.Schedules." localSheetId="9" hidden="1">{"Total",#N/A,FALSE,"Sheet1";"Property",#N/A,FALSE,"Sheet1";"auto",#N/A,FALSE,"Sheet1";"gen liab",#N/A,FALSE,"Sheet1";"prof liab",#N/A,FALSE,"Sheet1";"Prior Year",#N/A,FALSE,"Sheet1"}</definedName>
    <definedName name="wrn.Insurance._.Schedules." localSheetId="20" hidden="1">{"Total",#N/A,FALSE,"Sheet1";"Property",#N/A,FALSE,"Sheet1";"auto",#N/A,FALSE,"Sheet1";"gen liab",#N/A,FALSE,"Sheet1";"prof liab",#N/A,FALSE,"Sheet1";"Prior Year",#N/A,FALSE,"Sheet1"}</definedName>
    <definedName name="wrn.Insurance._.Schedules." localSheetId="21" hidden="1">{"Total",#N/A,FALSE,"Sheet1";"Property",#N/A,FALSE,"Sheet1";"auto",#N/A,FALSE,"Sheet1";"gen liab",#N/A,FALSE,"Sheet1";"prof liab",#N/A,FALSE,"Sheet1";"Prior Year",#N/A,FALSE,"Sheet1"}</definedName>
    <definedName name="wrn.Insurance._.Schedules." localSheetId="22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58" l="1"/>
  <c r="F31" i="58"/>
  <c r="F18" i="58"/>
  <c r="F44" i="58"/>
  <c r="C13" i="68"/>
  <c r="E12" i="68"/>
  <c r="G12" i="68" s="1"/>
  <c r="E9" i="68"/>
  <c r="E11" i="68" s="1"/>
  <c r="G11" i="68" s="1"/>
  <c r="A5" i="68"/>
  <c r="A3" i="68"/>
  <c r="M1" i="68"/>
  <c r="F25" i="65"/>
  <c r="F23" i="65"/>
  <c r="G9" i="68" l="1"/>
  <c r="E10" i="68"/>
  <c r="G10" i="68" s="1"/>
  <c r="I12" i="66"/>
  <c r="I11" i="66"/>
  <c r="I10" i="66"/>
  <c r="I9" i="66"/>
  <c r="C13" i="66"/>
  <c r="G13" i="66"/>
  <c r="G13" i="68" l="1"/>
  <c r="E9" i="66"/>
  <c r="E12" i="66" s="1"/>
  <c r="G12" i="66" s="1"/>
  <c r="J30" i="30"/>
  <c r="J31" i="30" s="1"/>
  <c r="I9" i="68" l="1"/>
  <c r="K9" i="68" s="1"/>
  <c r="I12" i="68"/>
  <c r="K12" i="68" s="1"/>
  <c r="M12" i="68" s="1"/>
  <c r="G16" i="68"/>
  <c r="I11" i="68"/>
  <c r="K11" i="68" s="1"/>
  <c r="M11" i="68" s="1"/>
  <c r="I10" i="68"/>
  <c r="K10" i="68" s="1"/>
  <c r="M10" i="68" s="1"/>
  <c r="J28" i="30"/>
  <c r="J29" i="30"/>
  <c r="K14" i="68" l="1"/>
  <c r="M9" i="68"/>
  <c r="M14" i="68" s="1"/>
  <c r="I23" i="67"/>
  <c r="A5" i="67"/>
  <c r="A3" i="67"/>
  <c r="K1" i="67"/>
  <c r="K17" i="67"/>
  <c r="K14" i="67"/>
  <c r="A5" i="66" l="1"/>
  <c r="A3" i="66"/>
  <c r="M1" i="66"/>
  <c r="A5" i="65"/>
  <c r="A3" i="65"/>
  <c r="G1" i="65"/>
  <c r="A21" i="54" l="1"/>
  <c r="A24" i="54" l="1"/>
  <c r="A23" i="54"/>
  <c r="A22" i="54"/>
  <c r="A20" i="54"/>
  <c r="J25" i="50" l="1"/>
  <c r="J31" i="16"/>
  <c r="J24" i="16"/>
  <c r="J19" i="16"/>
  <c r="I26" i="14"/>
  <c r="I12" i="14"/>
  <c r="H35" i="14"/>
  <c r="I35" i="14" s="1"/>
  <c r="H27" i="14"/>
  <c r="H28" i="14"/>
  <c r="H29" i="14"/>
  <c r="H30" i="14"/>
  <c r="H26" i="14"/>
  <c r="H22" i="14"/>
  <c r="H23" i="14"/>
  <c r="I23" i="14" s="1"/>
  <c r="H21" i="14"/>
  <c r="I21" i="14" s="1"/>
  <c r="H13" i="14"/>
  <c r="H14" i="14"/>
  <c r="H15" i="14"/>
  <c r="H16" i="14"/>
  <c r="H17" i="14"/>
  <c r="H18" i="14"/>
  <c r="H12" i="14"/>
  <c r="E35" i="14"/>
  <c r="G31" i="14"/>
  <c r="F31" i="14"/>
  <c r="G24" i="14"/>
  <c r="F24" i="14"/>
  <c r="G19" i="14"/>
  <c r="G32" i="14" s="1"/>
  <c r="F19" i="14"/>
  <c r="F32" i="14" s="1"/>
  <c r="E27" i="14"/>
  <c r="E28" i="14"/>
  <c r="E29" i="14"/>
  <c r="I29" i="14" s="1"/>
  <c r="E30" i="14"/>
  <c r="E26" i="14"/>
  <c r="E22" i="14"/>
  <c r="E23" i="14"/>
  <c r="E21" i="14"/>
  <c r="E13" i="14"/>
  <c r="E14" i="14"/>
  <c r="E15" i="14"/>
  <c r="E16" i="14"/>
  <c r="I16" i="14" s="1"/>
  <c r="E17" i="14"/>
  <c r="E18" i="14"/>
  <c r="E12" i="14"/>
  <c r="D31" i="14"/>
  <c r="C31" i="14"/>
  <c r="D24" i="14"/>
  <c r="C24" i="14"/>
  <c r="D19" i="14"/>
  <c r="D32" i="14" s="1"/>
  <c r="C19" i="14"/>
  <c r="C32" i="14" l="1"/>
  <c r="J32" i="16"/>
  <c r="E34" i="44"/>
  <c r="B32" i="44"/>
  <c r="H24" i="61" l="1"/>
  <c r="F24" i="61"/>
  <c r="D24" i="61"/>
  <c r="B25" i="61"/>
  <c r="B24" i="61"/>
  <c r="B23" i="61"/>
  <c r="B20" i="61"/>
  <c r="A20" i="61"/>
  <c r="A18" i="61"/>
  <c r="B18" i="61"/>
  <c r="B24" i="44" l="1"/>
  <c r="B22" i="44"/>
  <c r="A24" i="44"/>
  <c r="A23" i="44"/>
  <c r="A22" i="44"/>
  <c r="B35" i="44"/>
  <c r="B34" i="44"/>
  <c r="B33" i="44"/>
  <c r="B31" i="44"/>
  <c r="E29" i="44"/>
  <c r="B30" i="44"/>
  <c r="B29" i="44"/>
  <c r="B28" i="44"/>
  <c r="B21" i="44"/>
  <c r="H19" i="55" l="1"/>
  <c r="H20" i="55" s="1"/>
  <c r="H21" i="55" s="1"/>
  <c r="H22" i="55" s="1"/>
  <c r="H23" i="55" s="1"/>
  <c r="H13" i="55"/>
  <c r="H14" i="55" s="1"/>
  <c r="H15" i="55" s="1"/>
  <c r="H16" i="55" s="1"/>
  <c r="H17" i="55" s="1"/>
  <c r="H19" i="50"/>
  <c r="H20" i="50" s="1"/>
  <c r="H21" i="50" s="1"/>
  <c r="H22" i="50" s="1"/>
  <c r="H23" i="50" s="1"/>
  <c r="H13" i="50"/>
  <c r="H14" i="50" s="1"/>
  <c r="H15" i="50" s="1"/>
  <c r="H16" i="50" s="1"/>
  <c r="H17" i="50" s="1"/>
  <c r="H18" i="30"/>
  <c r="H19" i="30" s="1"/>
  <c r="H20" i="30" s="1"/>
  <c r="H21" i="30" s="1"/>
  <c r="H22" i="30" s="1"/>
  <c r="H12" i="30"/>
  <c r="H13" i="30" s="1"/>
  <c r="H14" i="30" s="1"/>
  <c r="H15" i="30" s="1"/>
  <c r="H16" i="30" s="1"/>
  <c r="H31" i="14" l="1"/>
  <c r="E31" i="14"/>
  <c r="A5" i="59" l="1"/>
  <c r="A3" i="59"/>
  <c r="N1" i="59"/>
  <c r="C1" i="49" l="1"/>
  <c r="A5" i="61"/>
  <c r="A3" i="61"/>
  <c r="H1" i="61"/>
  <c r="A6" i="60"/>
  <c r="A3" i="60"/>
  <c r="K1" i="60"/>
  <c r="E42" i="60"/>
  <c r="I40" i="60"/>
  <c r="C40" i="60"/>
  <c r="I39" i="60"/>
  <c r="C39" i="60"/>
  <c r="I38" i="60"/>
  <c r="C38" i="60"/>
  <c r="E32" i="60"/>
  <c r="I32" i="60" s="1"/>
  <c r="C32" i="60"/>
  <c r="E31" i="60"/>
  <c r="I31" i="60" s="1"/>
  <c r="C31" i="60"/>
  <c r="E30" i="60"/>
  <c r="I30" i="60" s="1"/>
  <c r="C30" i="60"/>
  <c r="E24" i="60"/>
  <c r="I24" i="60" s="1"/>
  <c r="C24" i="60"/>
  <c r="E23" i="60"/>
  <c r="I23" i="60" s="1"/>
  <c r="C23" i="60"/>
  <c r="E22" i="60"/>
  <c r="C22" i="60"/>
  <c r="E17" i="60"/>
  <c r="I16" i="60"/>
  <c r="I15" i="60"/>
  <c r="I14" i="60"/>
  <c r="I17" i="60" l="1"/>
  <c r="K17" i="60" s="1"/>
  <c r="E25" i="60"/>
  <c r="I22" i="60"/>
  <c r="I25" i="60" s="1"/>
  <c r="K25" i="60" s="1"/>
  <c r="I33" i="60"/>
  <c r="E33" i="60"/>
  <c r="D12" i="30" l="1"/>
  <c r="D13" i="30" s="1"/>
  <c r="D14" i="30" s="1"/>
  <c r="D15" i="30" s="1"/>
  <c r="D16" i="30" s="1"/>
  <c r="D17" i="30" s="1"/>
  <c r="D18" i="30" s="1"/>
  <c r="D19" i="30" s="1"/>
  <c r="D20" i="30" s="1"/>
  <c r="D21" i="30" s="1"/>
  <c r="D22" i="30" s="1"/>
  <c r="L31" i="16"/>
  <c r="D31" i="16"/>
  <c r="E31" i="16"/>
  <c r="F31" i="16"/>
  <c r="G31" i="16"/>
  <c r="H31" i="16"/>
  <c r="C31" i="16"/>
  <c r="L24" i="16"/>
  <c r="D24" i="16"/>
  <c r="E24" i="16"/>
  <c r="F24" i="16"/>
  <c r="G24" i="16"/>
  <c r="H24" i="16"/>
  <c r="C24" i="16"/>
  <c r="L19" i="16"/>
  <c r="B30" i="16"/>
  <c r="B29" i="16"/>
  <c r="C19" i="16"/>
  <c r="H19" i="16"/>
  <c r="I18" i="16"/>
  <c r="K18" i="16" s="1"/>
  <c r="G19" i="16"/>
  <c r="F19" i="16"/>
  <c r="E19" i="16"/>
  <c r="D19" i="16"/>
  <c r="H24" i="14"/>
  <c r="E24" i="14"/>
  <c r="A6" i="58"/>
  <c r="A118" i="58" s="1"/>
  <c r="A4" i="58"/>
  <c r="A116" i="58" s="1"/>
  <c r="G1" i="58"/>
  <c r="G113" i="58" s="1"/>
  <c r="D129" i="58"/>
  <c r="G128" i="58"/>
  <c r="G127" i="58"/>
  <c r="G126" i="58"/>
  <c r="G125" i="58"/>
  <c r="D111" i="58"/>
  <c r="G110" i="58"/>
  <c r="G109" i="58"/>
  <c r="G108" i="58"/>
  <c r="G107" i="58"/>
  <c r="G106" i="58"/>
  <c r="G105" i="58"/>
  <c r="G104" i="58"/>
  <c r="G103" i="58"/>
  <c r="G102" i="58"/>
  <c r="G101" i="58"/>
  <c r="G100" i="58"/>
  <c r="G99" i="58"/>
  <c r="G98" i="58"/>
  <c r="G96" i="58"/>
  <c r="F92" i="58"/>
  <c r="D92" i="58"/>
  <c r="G91" i="58"/>
  <c r="G90" i="58"/>
  <c r="G89" i="58"/>
  <c r="G88" i="58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F60" i="58"/>
  <c r="D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D45" i="58"/>
  <c r="G44" i="58"/>
  <c r="G41" i="58"/>
  <c r="G40" i="58"/>
  <c r="G39" i="58"/>
  <c r="G38" i="58"/>
  <c r="G37" i="58"/>
  <c r="G36" i="58"/>
  <c r="D32" i="58"/>
  <c r="G30" i="58"/>
  <c r="G29" i="58"/>
  <c r="G28" i="58"/>
  <c r="G27" i="58"/>
  <c r="G26" i="58"/>
  <c r="G25" i="58"/>
  <c r="D22" i="58"/>
  <c r="G21" i="58"/>
  <c r="G18" i="58"/>
  <c r="G17" i="58"/>
  <c r="G16" i="58"/>
  <c r="G15" i="58"/>
  <c r="G14" i="58"/>
  <c r="G13" i="58"/>
  <c r="G12" i="58"/>
  <c r="D4" i="56"/>
  <c r="I24" i="16" l="1"/>
  <c r="L32" i="16"/>
  <c r="D32" i="16"/>
  <c r="H32" i="16"/>
  <c r="H33" i="14" s="1"/>
  <c r="C32" i="16"/>
  <c r="E32" i="16"/>
  <c r="G32" i="16"/>
  <c r="F32" i="16"/>
  <c r="A66" i="58"/>
  <c r="A64" i="58"/>
  <c r="D93" i="58"/>
  <c r="D131" i="58" s="1"/>
  <c r="D135" i="58" s="1"/>
  <c r="G61" i="58"/>
  <c r="G60" i="58"/>
  <c r="G92" i="58"/>
  <c r="N23" i="55"/>
  <c r="N22" i="55"/>
  <c r="N21" i="55"/>
  <c r="N20" i="55"/>
  <c r="N19" i="55"/>
  <c r="N18" i="55"/>
  <c r="N17" i="55"/>
  <c r="N16" i="55"/>
  <c r="N15" i="55"/>
  <c r="N14" i="55"/>
  <c r="N13" i="55"/>
  <c r="N12" i="55"/>
  <c r="L24" i="55"/>
  <c r="J24" i="55"/>
  <c r="F24" i="55"/>
  <c r="N13" i="50"/>
  <c r="N14" i="50"/>
  <c r="N15" i="50"/>
  <c r="N16" i="50"/>
  <c r="N17" i="50"/>
  <c r="N18" i="50"/>
  <c r="N19" i="50"/>
  <c r="N20" i="50"/>
  <c r="N21" i="50"/>
  <c r="N22" i="50"/>
  <c r="N23" i="50"/>
  <c r="N12" i="50"/>
  <c r="L25" i="50"/>
  <c r="F25" i="50"/>
  <c r="T12" i="30"/>
  <c r="T13" i="30"/>
  <c r="T14" i="30"/>
  <c r="T15" i="30"/>
  <c r="T16" i="30"/>
  <c r="T17" i="30"/>
  <c r="T18" i="30"/>
  <c r="T19" i="30"/>
  <c r="T20" i="30"/>
  <c r="T21" i="30"/>
  <c r="T22" i="30"/>
  <c r="T11" i="30"/>
  <c r="R23" i="30"/>
  <c r="P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L23" i="30"/>
  <c r="J23" i="30"/>
  <c r="F23" i="30"/>
  <c r="D23" i="50"/>
  <c r="D23" i="55" s="1"/>
  <c r="D22" i="50"/>
  <c r="D22" i="55" s="1"/>
  <c r="D21" i="50"/>
  <c r="D21" i="55" s="1"/>
  <c r="D20" i="50"/>
  <c r="D20" i="55" s="1"/>
  <c r="D19" i="50"/>
  <c r="D19" i="55" s="1"/>
  <c r="D18" i="50"/>
  <c r="D18" i="55" s="1"/>
  <c r="D17" i="50"/>
  <c r="D17" i="55" s="1"/>
  <c r="D16" i="50"/>
  <c r="D16" i="55" s="1"/>
  <c r="D15" i="50"/>
  <c r="D15" i="55" s="1"/>
  <c r="D14" i="50"/>
  <c r="D14" i="55" s="1"/>
  <c r="D13" i="50"/>
  <c r="D13" i="55" s="1"/>
  <c r="D12" i="50"/>
  <c r="D12" i="55" s="1"/>
  <c r="I21" i="67" l="1"/>
  <c r="N24" i="55"/>
  <c r="N25" i="50"/>
  <c r="T23" i="30"/>
  <c r="J12" i="67" s="1"/>
  <c r="C23" i="44"/>
  <c r="C17" i="49"/>
  <c r="C13" i="49"/>
  <c r="C11" i="49"/>
  <c r="C19" i="44"/>
  <c r="C17" i="44" l="1"/>
  <c r="E10" i="66"/>
  <c r="G10" i="66" s="1"/>
  <c r="J11" i="67"/>
  <c r="K13" i="67" s="1"/>
  <c r="K15" i="67" s="1"/>
  <c r="K18" i="67" s="1"/>
  <c r="I13" i="67"/>
  <c r="I15" i="67" s="1"/>
  <c r="I18" i="67" s="1"/>
  <c r="A2" i="57"/>
  <c r="A1" i="57"/>
  <c r="G57" i="10"/>
  <c r="I20" i="67" l="1"/>
  <c r="I22" i="67" s="1"/>
  <c r="I24" i="67" s="1"/>
  <c r="C25" i="44" s="1"/>
  <c r="G9" i="66"/>
  <c r="E11" i="66"/>
  <c r="G11" i="66" s="1"/>
  <c r="A5" i="55"/>
  <c r="A5" i="50"/>
  <c r="A5" i="30"/>
  <c r="A5" i="49"/>
  <c r="A5" i="44"/>
  <c r="A6" i="16"/>
  <c r="A5" i="15"/>
  <c r="A6" i="14"/>
  <c r="A5" i="11"/>
  <c r="A5" i="10"/>
  <c r="A3" i="55" l="1"/>
  <c r="A3" i="50"/>
  <c r="A3" i="30"/>
  <c r="A3" i="49"/>
  <c r="A3" i="44"/>
  <c r="A3" i="16"/>
  <c r="A3" i="15"/>
  <c r="A3" i="14"/>
  <c r="A3" i="11"/>
  <c r="A3" i="10"/>
  <c r="K10" i="66" l="1"/>
  <c r="M10" i="66" s="1"/>
  <c r="G31" i="58" s="1"/>
  <c r="G32" i="58" s="1"/>
  <c r="K8" i="60" s="1"/>
  <c r="K10" i="60" s="1"/>
  <c r="I27" i="60" s="1"/>
  <c r="K11" i="66"/>
  <c r="M11" i="66" s="1"/>
  <c r="F43" i="58" s="1"/>
  <c r="G43" i="58" s="1"/>
  <c r="K12" i="66"/>
  <c r="M12" i="66" s="1"/>
  <c r="G16" i="66"/>
  <c r="G19" i="58"/>
  <c r="K9" i="66"/>
  <c r="D5" i="56"/>
  <c r="D6" i="56"/>
  <c r="D7" i="56"/>
  <c r="D8" i="56"/>
  <c r="B5" i="56"/>
  <c r="B6" i="56"/>
  <c r="B7" i="56"/>
  <c r="B8" i="56"/>
  <c r="B4" i="56"/>
  <c r="M9" i="66" l="1"/>
  <c r="K14" i="66"/>
  <c r="G97" i="58"/>
  <c r="G111" i="58" s="1"/>
  <c r="C11" i="44" s="1"/>
  <c r="F111" i="58"/>
  <c r="F45" i="58"/>
  <c r="F93" i="58" s="1"/>
  <c r="F32" i="58"/>
  <c r="K11" i="60"/>
  <c r="A17" i="49" s="1"/>
  <c r="G42" i="58"/>
  <c r="G45" i="58" s="1"/>
  <c r="G93" i="58" s="1"/>
  <c r="K19" i="60" s="1"/>
  <c r="B9" i="56"/>
  <c r="C4" i="56" s="1"/>
  <c r="N1" i="55"/>
  <c r="N1" i="50"/>
  <c r="T1" i="30"/>
  <c r="E1" i="44"/>
  <c r="L1" i="16"/>
  <c r="J1" i="15"/>
  <c r="I1" i="14"/>
  <c r="K1" i="11"/>
  <c r="G1" i="10"/>
  <c r="F20" i="58" l="1"/>
  <c r="M14" i="66"/>
  <c r="B24" i="49"/>
  <c r="B20" i="49"/>
  <c r="B18" i="49"/>
  <c r="K18" i="60"/>
  <c r="C10" i="49" s="1"/>
  <c r="C12" i="49" s="1"/>
  <c r="C21" i="49" s="1"/>
  <c r="C23" i="49" s="1"/>
  <c r="C25" i="49" s="1"/>
  <c r="C15" i="49" s="1"/>
  <c r="A18" i="49"/>
  <c r="B22" i="49"/>
  <c r="C24" i="49"/>
  <c r="B15" i="49"/>
  <c r="B16" i="49"/>
  <c r="A16" i="49"/>
  <c r="B21" i="49"/>
  <c r="B23" i="49"/>
  <c r="C22" i="49"/>
  <c r="B25" i="49"/>
  <c r="C7" i="56"/>
  <c r="C8" i="56"/>
  <c r="C5" i="56"/>
  <c r="C6" i="56"/>
  <c r="G20" i="58" l="1"/>
  <c r="G22" i="58" s="1"/>
  <c r="F22" i="58"/>
  <c r="K34" i="60"/>
  <c r="K35" i="60" s="1"/>
  <c r="D9" i="56"/>
  <c r="D25" i="61" s="1"/>
  <c r="C9" i="56"/>
  <c r="D16" i="54"/>
  <c r="D15" i="54"/>
  <c r="I41" i="60" l="1"/>
  <c r="I42" i="60" s="1"/>
  <c r="K42" i="60" s="1"/>
  <c r="K44" i="60" s="1"/>
  <c r="C10" i="44" s="1"/>
  <c r="D28" i="61"/>
  <c r="D7" i="61"/>
  <c r="F11" i="61" s="1"/>
  <c r="C15" i="44"/>
  <c r="C16" i="44" s="1"/>
  <c r="C30" i="44" l="1"/>
  <c r="E10" i="44"/>
  <c r="E11" i="44"/>
  <c r="H9" i="61"/>
  <c r="D9" i="61"/>
  <c r="D11" i="61" s="1"/>
  <c r="H11" i="61" s="1"/>
  <c r="F27" i="61"/>
  <c r="F26" i="61"/>
  <c r="F25" i="61"/>
  <c r="F28" i="61" s="1"/>
  <c r="C31" i="44"/>
  <c r="C14" i="49"/>
  <c r="C18" i="49" s="1"/>
  <c r="H15" i="61" l="1"/>
  <c r="H18" i="61" s="1"/>
  <c r="E33" i="44"/>
  <c r="E35" i="44" s="1"/>
  <c r="C21" i="44" s="1"/>
  <c r="H27" i="61"/>
  <c r="H26" i="61"/>
  <c r="H25" i="61"/>
  <c r="C16" i="49"/>
  <c r="I31" i="16"/>
  <c r="I30" i="16"/>
  <c r="K30" i="16" s="1"/>
  <c r="I29" i="16"/>
  <c r="K29" i="16" s="1"/>
  <c r="I28" i="16"/>
  <c r="K28" i="16" s="1"/>
  <c r="I27" i="16"/>
  <c r="K27" i="16" s="1"/>
  <c r="I26" i="16"/>
  <c r="K26" i="16" s="1"/>
  <c r="K31" i="16" s="1"/>
  <c r="I23" i="16"/>
  <c r="K23" i="16" s="1"/>
  <c r="I22" i="16"/>
  <c r="K22" i="16" s="1"/>
  <c r="I21" i="16"/>
  <c r="K21" i="16" s="1"/>
  <c r="K24" i="16" s="1"/>
  <c r="H28" i="61" l="1"/>
  <c r="H20" i="61"/>
  <c r="G124" i="58" s="1"/>
  <c r="F124" i="58" s="1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K19" i="16" s="1"/>
  <c r="K32" i="16" s="1"/>
  <c r="J25" i="15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I30" i="14"/>
  <c r="I28" i="14"/>
  <c r="I27" i="14"/>
  <c r="I22" i="14"/>
  <c r="I18" i="14"/>
  <c r="I17" i="14"/>
  <c r="I15" i="14"/>
  <c r="I14" i="14"/>
  <c r="I13" i="14"/>
  <c r="H19" i="14"/>
  <c r="H32" i="14" s="1"/>
  <c r="H34" i="14" s="1"/>
  <c r="E19" i="14"/>
  <c r="E32" i="14" s="1"/>
  <c r="J17" i="15" l="1"/>
  <c r="J24" i="15" s="1"/>
  <c r="C12" i="44"/>
  <c r="D24" i="15"/>
  <c r="J26" i="15"/>
  <c r="I19" i="16"/>
  <c r="I32" i="16" s="1"/>
  <c r="E12" i="44" l="1"/>
  <c r="C32" i="44" s="1"/>
  <c r="F129" i="58"/>
  <c r="F131" i="58" s="1"/>
  <c r="C5" i="57" s="1"/>
  <c r="G129" i="58"/>
  <c r="G131" i="58" s="1"/>
  <c r="D25" i="15"/>
  <c r="D26" i="15" s="1"/>
  <c r="E13" i="44" l="1"/>
  <c r="C18" i="44" s="1"/>
  <c r="C13" i="44"/>
  <c r="C20" i="44" l="1"/>
  <c r="C22" i="44" l="1"/>
  <c r="C24" i="44" s="1"/>
  <c r="C26" i="44" s="1"/>
</calcChain>
</file>

<file path=xl/sharedStrings.xml><?xml version="1.0" encoding="utf-8"?>
<sst xmlns="http://schemas.openxmlformats.org/spreadsheetml/2006/main" count="1018" uniqueCount="641">
  <si>
    <t>Base of Allowance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</si>
  <si>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</si>
  <si>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</si>
  <si>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</si>
  <si>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</si>
  <si>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</si>
  <si>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</si>
  <si>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</si>
  <si>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</si>
  <si>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</si>
  <si>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</si>
  <si>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</si>
  <si>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</si>
  <si>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</si>
  <si>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Worked</t>
  </si>
  <si>
    <t>DIRECT CARE:</t>
  </si>
  <si>
    <t xml:space="preserve">     Total Direct</t>
  </si>
  <si>
    <t>Activities</t>
  </si>
  <si>
    <t>Social Service</t>
  </si>
  <si>
    <t>RECONCILIATION OF PAYROLL WAGES AND TAXES</t>
  </si>
  <si>
    <t>Wages</t>
  </si>
  <si>
    <t>Employer's</t>
  </si>
  <si>
    <t>ACC'D P/R TAXES P/Y</t>
  </si>
  <si>
    <t>ACC'D P/R TAXES C/Y</t>
  </si>
  <si>
    <t>Taxes</t>
  </si>
  <si>
    <t>Health</t>
  </si>
  <si>
    <t>Insurance</t>
  </si>
  <si>
    <t>Dental</t>
  </si>
  <si>
    <t>Retirement</t>
  </si>
  <si>
    <t>Taxes &amp; Benefits</t>
  </si>
  <si>
    <t>Charges:</t>
  </si>
  <si>
    <t>Trial Balance Account: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</si>
  <si>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</si>
  <si>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</si>
  <si>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</si>
  <si>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Accounting Firm</t>
  </si>
  <si>
    <t>Contributions</t>
  </si>
  <si>
    <t>Description of Adjustment</t>
  </si>
  <si>
    <t>Adjustment</t>
  </si>
  <si>
    <t>Number</t>
  </si>
  <si>
    <t>TOTAL ADJUSTMENTS</t>
  </si>
  <si>
    <t>Records</t>
  </si>
  <si>
    <t>Food</t>
  </si>
  <si>
    <t>Medical Supplies</t>
  </si>
  <si>
    <t>Depreciation - Land Improvements</t>
  </si>
  <si>
    <t>Interest on Long-Term Debt</t>
  </si>
  <si>
    <t>Electricity</t>
  </si>
  <si>
    <t>Telephone</t>
  </si>
  <si>
    <t>Office Supplies</t>
  </si>
  <si>
    <t>Postage</t>
  </si>
  <si>
    <t>Data Processing</t>
  </si>
  <si>
    <t>SCHEDULE E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</si>
  <si>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</si>
  <si>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</si>
  <si>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</si>
  <si>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</si>
  <si>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</si>
  <si>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</si>
  <si>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</si>
  <si>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</si>
  <si>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</si>
  <si>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(2)</t>
  </si>
  <si>
    <t>(3)</t>
  </si>
  <si>
    <t>(4)</t>
  </si>
  <si>
    <t>Number of Licensed Beds:</t>
  </si>
  <si>
    <t>(5)</t>
  </si>
  <si>
    <t>RCF</t>
  </si>
  <si>
    <t>Other</t>
  </si>
  <si>
    <t>Preparer's Name (printed/typed)</t>
  </si>
  <si>
    <t>Name of Accounting Firm:</t>
  </si>
  <si>
    <t>Date</t>
  </si>
  <si>
    <t>(1)</t>
  </si>
  <si>
    <t>(6)</t>
  </si>
  <si>
    <t>(7)</t>
  </si>
  <si>
    <t>(8)</t>
  </si>
  <si>
    <t>(9)</t>
  </si>
  <si>
    <t>(10)</t>
  </si>
  <si>
    <t>(11)</t>
  </si>
  <si>
    <t>(12)</t>
  </si>
  <si>
    <t>(13)</t>
  </si>
  <si>
    <t>Total</t>
  </si>
  <si>
    <t>=</t>
  </si>
  <si>
    <t>Rate</t>
  </si>
  <si>
    <t># of beds</t>
  </si>
  <si>
    <t>X</t>
  </si>
  <si>
    <t>Year</t>
  </si>
  <si>
    <t>SCHEDULE OF ALLOWABLE COSTS</t>
  </si>
  <si>
    <t>Account</t>
  </si>
  <si>
    <t>Expenses per</t>
  </si>
  <si>
    <t>Adj.</t>
  </si>
  <si>
    <t>Provider's</t>
  </si>
  <si>
    <t>Allowable</t>
  </si>
  <si>
    <t>#</t>
  </si>
  <si>
    <t>Costs</t>
  </si>
  <si>
    <t>Housekeeping</t>
  </si>
  <si>
    <t>Laundry</t>
  </si>
  <si>
    <t>Dietary</t>
  </si>
  <si>
    <t>Day</t>
  </si>
  <si>
    <t>Amount</t>
  </si>
  <si>
    <t>SCHEDULE J</t>
  </si>
  <si>
    <t>Days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</si>
  <si>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</si>
  <si>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</si>
  <si>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</si>
  <si>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</si>
  <si>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</si>
  <si>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</si>
  <si>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</si>
  <si>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</si>
  <si>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</si>
  <si>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</si>
  <si>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</si>
  <si>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</si>
  <si>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</si>
  <si>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Variance (explain)</t>
  </si>
  <si>
    <t>Month</t>
  </si>
  <si>
    <t>Adjustments</t>
  </si>
  <si>
    <t>Pharmacy Consultant</t>
  </si>
  <si>
    <t>Dietary Consultant</t>
  </si>
  <si>
    <t>PAYROLL DISTRIBUTION</t>
  </si>
  <si>
    <t>Cost:</t>
  </si>
  <si>
    <t>Taxable Wages</t>
  </si>
  <si>
    <t>Tax Exempt</t>
  </si>
  <si>
    <t>Tax Exempt Wages Paid</t>
  </si>
  <si>
    <t>SUTA</t>
  </si>
  <si>
    <t>Adjustment of Charges to Cost:</t>
  </si>
  <si>
    <t>All</t>
  </si>
  <si>
    <t>Non Reimbursable Costs</t>
  </si>
  <si>
    <t>Section I:</t>
  </si>
  <si>
    <t>Section II:</t>
  </si>
  <si>
    <t>Title:</t>
  </si>
  <si>
    <t>Authorized</t>
  </si>
  <si>
    <t>R&amp;B</t>
  </si>
  <si>
    <t>PNMI</t>
  </si>
  <si>
    <t>Received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</si>
  <si>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</si>
  <si>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</si>
  <si>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</si>
  <si>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</si>
  <si>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</si>
  <si>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</si>
  <si>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Allowance</t>
  </si>
  <si>
    <t>Ceiling</t>
  </si>
  <si>
    <t>CERTIFICATION BY OFFICER OR ADMINISTRATOR OF PROVIDER:</t>
  </si>
  <si>
    <t>Amount per Bed</t>
  </si>
  <si>
    <t>Excess Amount</t>
  </si>
  <si>
    <t>Base Allowance</t>
  </si>
  <si>
    <t>The Inflated Facility-Specific Routine Service Cost Cap from the Rate Letter:</t>
  </si>
  <si>
    <t>PCS</t>
  </si>
  <si>
    <t>(c)</t>
  </si>
  <si>
    <t xml:space="preserve">(a) </t>
  </si>
  <si>
    <t xml:space="preserve">(b) </t>
  </si>
  <si>
    <t>Note: Cost to the related party must be supported by a supplemental schedule.</t>
  </si>
  <si>
    <t>Line #</t>
  </si>
  <si>
    <t>T/B Acct #</t>
  </si>
  <si>
    <t>Acct. Description</t>
  </si>
  <si>
    <t>Note:</t>
  </si>
  <si>
    <t>State R&amp;B</t>
  </si>
  <si>
    <t>Bed-Hold</t>
  </si>
  <si>
    <t>State PNMI</t>
  </si>
  <si>
    <t>State PCS</t>
  </si>
  <si>
    <t>Cost Per</t>
  </si>
  <si>
    <t>The Inflated Facility-Specific PNMI PCS Cost Cap from the Rate Letter:</t>
  </si>
  <si>
    <t>Occupied</t>
  </si>
  <si>
    <t>DEPARTMENT OF HEALTH AND HUMAN SERVICES</t>
  </si>
  <si>
    <t>PNMI Service Provider Tax</t>
  </si>
  <si>
    <t>Address:</t>
  </si>
  <si>
    <t>CALCULATION OF PNMI PERSONAL CARE SERVICES (PCS) SETTLEMENT</t>
  </si>
  <si>
    <t>Total PNMI PCS Reimbursement (line 3 times line 4)</t>
  </si>
  <si>
    <t>PNMI PCS Cost per Resident Day (line 1 divided by line 2)</t>
  </si>
  <si>
    <t>Total R&amp;B Reimbursement (line 6 times line 7)</t>
  </si>
  <si>
    <t>PNMI Days</t>
  </si>
  <si>
    <t>R&amp;B Days</t>
  </si>
  <si>
    <t>Effective Date</t>
  </si>
  <si>
    <t>R&amp;B Cost per Resident Day (line 4 divided by greater of lines 5(b) or (c))</t>
  </si>
  <si>
    <t>Number of R&amp;B Bed Days:</t>
  </si>
  <si>
    <t>Less the Inflated Direct Program Allowance from the Rate Letter:</t>
  </si>
  <si>
    <t>(col. 1 &amp; 4)</t>
  </si>
  <si>
    <t>(col. 1,4&amp;7)</t>
  </si>
  <si>
    <t>PCS Days</t>
  </si>
  <si>
    <t>Total Allowable R&amp;B Costs (sum of lines 1 through 3)</t>
  </si>
  <si>
    <t>00/00/00</t>
  </si>
  <si>
    <t>TOTAL GENERAL &amp; ADMIN.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</si>
  <si>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</si>
  <si>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</si>
  <si>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</si>
  <si>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</si>
  <si>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</si>
  <si>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</si>
  <si>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</si>
  <si>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</si>
  <si>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</si>
  <si>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</si>
  <si>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</si>
  <si>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</si>
  <si>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</si>
  <si>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</si>
  <si>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</si>
  <si>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</si>
  <si>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</si>
  <si>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</si>
  <si>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</si>
  <si>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</si>
  <si>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</si>
  <si>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</si>
  <si>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</si>
  <si>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</si>
  <si>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</si>
  <si>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</si>
  <si>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</si>
  <si>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</si>
  <si>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</si>
  <si>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</si>
  <si>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</si>
  <si>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</si>
  <si>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</si>
  <si>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</si>
  <si>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</si>
  <si>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</si>
  <si>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</si>
  <si>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</si>
  <si>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</si>
  <si>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</si>
  <si>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</si>
  <si>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</si>
  <si>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</si>
  <si>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</si>
  <si>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</si>
  <si>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</si>
  <si>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</si>
  <si>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</si>
  <si>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</si>
  <si>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</si>
  <si>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</si>
  <si>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</si>
  <si>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</si>
  <si>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</si>
  <si>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</si>
  <si>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</si>
  <si>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</si>
  <si>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</si>
  <si>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</si>
  <si>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</si>
  <si>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</si>
  <si>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</si>
  <si>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</si>
  <si>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</si>
  <si>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</si>
  <si>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</si>
  <si>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</si>
  <si>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12b</t>
  </si>
  <si>
    <t>13b</t>
  </si>
  <si>
    <t>14b</t>
  </si>
  <si>
    <t>15b</t>
  </si>
  <si>
    <t>16b</t>
  </si>
  <si>
    <t>Error Report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</si>
  <si>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</si>
  <si>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</si>
  <si>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RCF Level of Care</t>
  </si>
  <si>
    <t>1</t>
  </si>
  <si>
    <t>2</t>
  </si>
  <si>
    <t>3</t>
  </si>
  <si>
    <t xml:space="preserve">Was the administrator 'shared' at another facility, or did the administrator </t>
  </si>
  <si>
    <t>serve as administrator for more than one level of care?</t>
  </si>
  <si>
    <t>to the related organization with which the facility conducts business transactions. Adjust charges to cost on Schedule E.</t>
  </si>
  <si>
    <t>COST REPORT FOR APPENDIX C PNMI FACILITIES</t>
  </si>
  <si>
    <t>Page 1 of 3</t>
  </si>
  <si>
    <t>Costs per</t>
  </si>
  <si>
    <t>Line Item Description:</t>
  </si>
  <si>
    <t>Cost Report</t>
  </si>
  <si>
    <t>PNMI DIRECT CARE COSTS:</t>
  </si>
  <si>
    <t>Direct Care Salaries &amp; Wages</t>
  </si>
  <si>
    <t>Direct Care Payroll Taxes &amp; Benefits</t>
  </si>
  <si>
    <t>Direct Care Workers Comp. Insurance</t>
  </si>
  <si>
    <t>Direct Care Contract Labor</t>
  </si>
  <si>
    <t>R.N. Consultant</t>
  </si>
  <si>
    <t>Dept. Approved Training Costs</t>
  </si>
  <si>
    <t>TOTAL PNMI DIRECT CARE COSTS</t>
  </si>
  <si>
    <t>PNMI PERSONAL CARE SERVICE COSTS:</t>
  </si>
  <si>
    <t>Housekeeping Salaries &amp; Wages</t>
  </si>
  <si>
    <t>Housekeeping Payroll Taxes &amp; Benefits</t>
  </si>
  <si>
    <t>Laundry Salaries &amp; Wages</t>
  </si>
  <si>
    <t>Laundry Payroll Taxes &amp; Benefits</t>
  </si>
  <si>
    <t>Dietary Salaries &amp; Wages</t>
  </si>
  <si>
    <t>Dietary Payroll Taxes &amp; Benefits</t>
  </si>
  <si>
    <t>Personal Care Workers Comp. Insurance</t>
  </si>
  <si>
    <t>TOTAL PNMI PCS COSTS</t>
  </si>
  <si>
    <t>ROUTINE SERVICE COSTS:</t>
  </si>
  <si>
    <t>SUPPLIES &amp; OTHER:</t>
  </si>
  <si>
    <t>Housekeeping Supplies</t>
  </si>
  <si>
    <t>Laundry Supplies</t>
  </si>
  <si>
    <t>Activities Supplies</t>
  </si>
  <si>
    <t>Dietary Supplies</t>
  </si>
  <si>
    <t>Cooking Gas</t>
  </si>
  <si>
    <t>TOTAL SUPPLIES &amp; OTHER</t>
  </si>
  <si>
    <t>PLANT OPERATION &amp; MAINTENANCE:</t>
  </si>
  <si>
    <t>Plant O &amp; M Salaries &amp; Wages</t>
  </si>
  <si>
    <t>Plant O &amp; M Payroll Taxes &amp; Benefits</t>
  </si>
  <si>
    <t>Plant Supplies</t>
  </si>
  <si>
    <t>Repairs &amp; Maintenance</t>
  </si>
  <si>
    <t>Personal Property Taxes</t>
  </si>
  <si>
    <t>Heating Oil</t>
  </si>
  <si>
    <t>Rubbish &amp; Snow Removal</t>
  </si>
  <si>
    <t>Cable T.V. Expense</t>
  </si>
  <si>
    <t>Miscellaneous</t>
  </si>
  <si>
    <t>TOTAL PLANT OPER. &amp; MAINT.</t>
  </si>
  <si>
    <t>Page 2 of 3</t>
  </si>
  <si>
    <t>GENERAL &amp; ADMINISTRATIVE:</t>
  </si>
  <si>
    <t>Bookkeeper/Clerical Salary &amp; Wages</t>
  </si>
  <si>
    <t>BKKP/Clerical Payroll Taxes &amp; Benefits</t>
  </si>
  <si>
    <t>Central Office Costs-Routine Services</t>
  </si>
  <si>
    <t>Dues &amp; Subscriptions</t>
  </si>
  <si>
    <t xml:space="preserve">Insurance(other than Fire &amp; W/C) </t>
  </si>
  <si>
    <t>Vehicle Operating Expense</t>
  </si>
  <si>
    <t>Legal &amp; Accounting</t>
  </si>
  <si>
    <t>Staff Room &amp; Board Training</t>
  </si>
  <si>
    <t>Working Capital Interest</t>
  </si>
  <si>
    <t>Advertising(Help Wanted)</t>
  </si>
  <si>
    <t>TOTAL ROUTINE SERVICE COSTS</t>
  </si>
  <si>
    <t>CAPITAL COSTS:</t>
  </si>
  <si>
    <t>Depreciation - Building &amp; Improvements</t>
  </si>
  <si>
    <t>Depreciation - Equipment</t>
  </si>
  <si>
    <t>Depreciation - Vehicles</t>
  </si>
  <si>
    <t>Amortization</t>
  </si>
  <si>
    <t>Rent (In lieu of above)</t>
  </si>
  <si>
    <t>Real Estate Taxes</t>
  </si>
  <si>
    <t>Fire Insurance</t>
  </si>
  <si>
    <t>All Other Workers' Compensation Insurance</t>
  </si>
  <si>
    <t>Water &amp; Sewer Expense</t>
  </si>
  <si>
    <t>Return on Owner's Equity</t>
  </si>
  <si>
    <t>Central Office Costs-Capital</t>
  </si>
  <si>
    <t>TOTAL CAPITAL COSTS</t>
  </si>
  <si>
    <t>Page 3 of 3</t>
  </si>
  <si>
    <t>ADMINISTRATIVE &amp; MANAGEMENT ALLOWANCE</t>
  </si>
  <si>
    <t>Administrative &amp; Management Allowance</t>
  </si>
  <si>
    <t>Administrator's Salary &amp; Wages</t>
  </si>
  <si>
    <t>Administrator's Payroll Taxes &amp; Benefits</t>
  </si>
  <si>
    <t>Other Salaries &amp; Benefits</t>
  </si>
  <si>
    <t>Other  Payroll Taxes &amp; Benefits</t>
  </si>
  <si>
    <t>TOTAL COSTS (lines 11, 19, 64, 80, &amp; 86)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</si>
  <si>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</si>
  <si>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</si>
  <si>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</si>
  <si>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</si>
  <si>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</si>
  <si>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</si>
  <si>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</si>
  <si>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</si>
  <si>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</si>
  <si>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</si>
  <si>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</si>
  <si>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</si>
  <si>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</si>
  <si>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</si>
  <si>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</si>
  <si>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</si>
  <si>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</si>
  <si>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</si>
  <si>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</si>
  <si>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</si>
  <si>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</si>
  <si>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</si>
  <si>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</si>
  <si>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</si>
  <si>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</si>
  <si>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</si>
  <si>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</si>
  <si>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</si>
  <si>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</si>
  <si>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</si>
  <si>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</si>
  <si>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</si>
  <si>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</si>
  <si>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</si>
  <si>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</si>
  <si>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</si>
  <si>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</si>
  <si>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</si>
  <si>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</si>
  <si>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</si>
  <si>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</si>
  <si>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</si>
  <si>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</si>
  <si>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</si>
  <si>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</si>
  <si>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</si>
  <si>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</si>
  <si>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</si>
  <si>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</si>
  <si>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</si>
  <si>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</si>
  <si>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</si>
  <si>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</si>
  <si>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</si>
  <si>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</si>
  <si>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</si>
  <si>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</si>
  <si>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</si>
  <si>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</si>
  <si>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</si>
  <si>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</si>
  <si>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</si>
  <si>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</si>
  <si>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</si>
  <si>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</si>
  <si>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</si>
  <si>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</si>
  <si>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</si>
  <si>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</si>
  <si>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</si>
  <si>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</si>
  <si>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</si>
  <si>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</si>
  <si>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</si>
  <si>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</si>
  <si>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EXPLANATION OF ADJUSTMENTS TO SCHEDULE E</t>
  </si>
  <si>
    <t xml:space="preserve">      SCHEDULE F</t>
  </si>
  <si>
    <t>SCHEDULE H</t>
  </si>
  <si>
    <t xml:space="preserve">Gross Payroll (per Sch. I, line 21) </t>
  </si>
  <si>
    <t>Payroll Taxes (per Sch. J, col. 1, line 19)</t>
  </si>
  <si>
    <t xml:space="preserve"> SCHEDULE G</t>
  </si>
  <si>
    <t>SCHEDULE E / TRIAL BALANCE RECONCILIATION</t>
  </si>
  <si>
    <t>Sch E</t>
  </si>
  <si>
    <t>Schedule E Line Description</t>
  </si>
  <si>
    <t>Use this schedule to reconcile any line item on Schedule E that consists of more than one trial balance account</t>
  </si>
  <si>
    <t xml:space="preserve"> or if one trial balance account is allocated to more than one line on Schedule E (use as many pages as necessary). </t>
  </si>
  <si>
    <t>SCHEDULE I</t>
  </si>
  <si>
    <t>Resident Care Director</t>
  </si>
  <si>
    <t>R.N.'s</t>
  </si>
  <si>
    <t>L.P.N's</t>
  </si>
  <si>
    <t>Attendants</t>
  </si>
  <si>
    <t>Transportation</t>
  </si>
  <si>
    <t xml:space="preserve">     Total Direct Care</t>
  </si>
  <si>
    <t>PERSONAL CARE SERVICE:</t>
  </si>
  <si>
    <t>ROUTINE SERVICE:</t>
  </si>
  <si>
    <t>Total Personal Care Service</t>
  </si>
  <si>
    <t>Plant Maintenance</t>
  </si>
  <si>
    <t>Bookkeepers/Clerical</t>
  </si>
  <si>
    <t>Administrator</t>
  </si>
  <si>
    <t xml:space="preserve">     Total Routine Service</t>
  </si>
  <si>
    <t>Totals (lines 8, 12 &amp; 18)</t>
  </si>
  <si>
    <t>Direct Care Contract Labor (if applicable)</t>
  </si>
  <si>
    <t>Life / Disability</t>
  </si>
  <si>
    <t>Benefit</t>
  </si>
  <si>
    <t>Workers</t>
  </si>
  <si>
    <t>Compensation</t>
  </si>
  <si>
    <t>L.P.N.'s</t>
  </si>
  <si>
    <t>Total Routine Service</t>
  </si>
  <si>
    <t>INCOME OFFSET AGAINST COSTS ON SCHEDULE E</t>
  </si>
  <si>
    <t>Income</t>
  </si>
  <si>
    <t>Used To</t>
  </si>
  <si>
    <t>Offset</t>
  </si>
  <si>
    <t>Income Acct.</t>
  </si>
  <si>
    <t>Restricted/</t>
  </si>
  <si>
    <t>Reduce Cost</t>
  </si>
  <si>
    <t>Income Offset Against:</t>
  </si>
  <si>
    <t>Against</t>
  </si>
  <si>
    <t>Income Account Name</t>
  </si>
  <si>
    <t>Unrestricted</t>
  </si>
  <si>
    <t>To Ceiling</t>
  </si>
  <si>
    <t>Expense Acct. Name</t>
  </si>
  <si>
    <t>SCHEDULE A</t>
  </si>
  <si>
    <t>CALCULATION OF ROOM &amp; BOARD (R&amp;B) SETTLEMENT FOR A CASE MIX RCF</t>
  </si>
  <si>
    <t>SCHEDULE B</t>
  </si>
  <si>
    <t>CALCULATION OF MAXIMUM AMOUNT ALLOWED FOR</t>
  </si>
  <si>
    <t>PERSONAL CARE &amp; ROUTINE SERVICE COSTS</t>
  </si>
  <si>
    <t>PCS Program Allowance (line 1 times 35%)</t>
  </si>
  <si>
    <t>Total PNMI Personal Care Service Costs (line 1 plus line 2)</t>
  </si>
  <si>
    <t>Maximum Amount Allowed for PNMI PCS Costs (lesser of lines 3 or 4)</t>
  </si>
  <si>
    <t>Less the Inflated PCS Program Allowance:</t>
  </si>
  <si>
    <t>PCS program allowance from line 2</t>
  </si>
  <si>
    <t>The Inflated PCS Program Allowance from the Rate Letter:</t>
  </si>
  <si>
    <t>The Allowable PCS Program Allowance (based on line 5)</t>
  </si>
  <si>
    <t>Routine Service Costs, Net of the Program Allowance (line 6 minus lines 7 &amp; 8)</t>
  </si>
  <si>
    <t>Days*</t>
  </si>
  <si>
    <t>Adjust the Facility-Specific Cap Only if line 5 equals line 3</t>
  </si>
  <si>
    <t>* Greater of actual or 90% occupancy days (80% for 3 to 6 beds)</t>
  </si>
  <si>
    <t>Maximum Amount Allowed for Routine Service Costs (lesser of lines 9 or 10)</t>
  </si>
  <si>
    <t>PNMI Personal Care Service Costs (per Sch. E, col. 4, line 19)</t>
  </si>
  <si>
    <t>Routine Service Costs (per Sch. E, col. 4, line 64)</t>
  </si>
  <si>
    <t>Maximum Amount Allowed for Routine Service Costs (per Sch. B, line 11)</t>
  </si>
  <si>
    <t>(a) Number of R&amp;B beds times calendar days</t>
  </si>
  <si>
    <t>(b) 90% of line 5(a) (3 to 6 bed facilities use 80%)</t>
  </si>
  <si>
    <t>Fixed Costs (per Sch. E, line 80)</t>
  </si>
  <si>
    <t>CALCULATION OF ADMINISTRATIVE AND MANAGEMENT ALLOWANCE</t>
  </si>
  <si>
    <t>Total Licensed Beds:</t>
  </si>
  <si>
    <t>Base of Allowance:</t>
  </si>
  <si>
    <t>Excess of Base:</t>
  </si>
  <si>
    <t>Total Administrative and Management Allowance (line 2 plus line 3)</t>
  </si>
  <si>
    <t>Administrative &amp; Management Allowance (per Sch. C, line 4 or 4b)</t>
  </si>
  <si>
    <t>SCHEDULE A-l</t>
  </si>
  <si>
    <t>Maximum Amount Allowed for PNMI PCS Costs (per Sch. B, line 5)</t>
  </si>
  <si>
    <t>Total PNMI PCS Resident Days (per Sch. L-PCS, col. 5, line 13)</t>
  </si>
  <si>
    <t>Total State PNMI PCS Days (per Sch. L-PCS, col. 1, line 13)</t>
  </si>
  <si>
    <t>State PNMI PCS Remittances Received (per Sch. L-PCS, col. 3, line 13)</t>
  </si>
  <si>
    <t>(c) Total R&amp;B Resident Days (per Sch. L-R&amp;B, col. 8, line 13)</t>
  </si>
  <si>
    <t>Total State R&amp;B Days (per Sch. L-R&amp;B, col. 1 &amp; 4, lines 13)</t>
  </si>
  <si>
    <t>State R&amp;B Remittances Received (sum of Sch. L-R&amp;B, col. 3 &amp; 6, lines 13)</t>
  </si>
  <si>
    <t>SCHEDULE L-PCS</t>
  </si>
  <si>
    <t>SCHEDULE L-R&amp;B</t>
  </si>
  <si>
    <t xml:space="preserve">ROOM &amp; BOARD (R&amp;B) DAYS, PAYMENTS &amp; TOTAL DAYS </t>
  </si>
  <si>
    <t>SCHEDULE L-PNMI</t>
  </si>
  <si>
    <t>PNMI DIRECT CARE DAYS, PAYMENTS &amp; TOTAL DAYS</t>
  </si>
  <si>
    <t>PNMI PERSONAL CARE SERVICE (PCS) DAYS, PAYMENTS &amp; TOTAL DAYS</t>
  </si>
  <si>
    <t>FOR RCF/PNMI APPENDICES C &amp; F RESIDENTIAL CARE FACILITIES</t>
  </si>
  <si>
    <t>Effective for the Quarter Beginning 07/01/11 Going Forward</t>
  </si>
  <si>
    <t>Per DHHS Chapter 115 Principles of Reimbursement for RCF-R&amp;B,</t>
  </si>
  <si>
    <t>the administrative and management allowance is categorized as</t>
  </si>
  <si>
    <t>a fixed/capital cost.  Currently, the RCF A&amp;M allowance is reimbursed</t>
  </si>
  <si>
    <t>as a fixed pass-through cost.  There is no provison in Chapter 115</t>
  </si>
  <si>
    <t>that allows for the inflation of any fixed/capital costs.</t>
  </si>
  <si>
    <t xml:space="preserve">Plus an amount for each bed in excess of 3 </t>
  </si>
  <si>
    <t xml:space="preserve">Plus an amount for each bed in excess of 10 </t>
  </si>
  <si>
    <t xml:space="preserve">Plus an amount for each bed in excess of 30 </t>
  </si>
  <si>
    <t xml:space="preserve">Plus an amount for each bed in excess of 50 </t>
  </si>
  <si>
    <t xml:space="preserve">Plus an amount for each bed in excess of 100 </t>
  </si>
  <si>
    <t>to</t>
  </si>
  <si>
    <t>licensed beds</t>
  </si>
  <si>
    <t>Excess Amt</t>
  </si>
  <si>
    <t>Schedule F</t>
  </si>
  <si>
    <t>Trial Bal.</t>
  </si>
  <si>
    <t xml:space="preserve">Account </t>
  </si>
  <si>
    <t>Numbers</t>
  </si>
  <si>
    <t>Sch. I</t>
  </si>
  <si>
    <t>Sch. J</t>
  </si>
  <si>
    <t>Sch. D</t>
  </si>
  <si>
    <t>Sch. C</t>
  </si>
  <si>
    <t>88</t>
  </si>
  <si>
    <t>Total Expenses per Trial Balance</t>
  </si>
  <si>
    <t>89</t>
  </si>
  <si>
    <t>Total Benefit Wages (per Sch. J, col. 6, line 19)</t>
  </si>
  <si>
    <t>List of All Names of Owners/Corporate Officers:</t>
  </si>
  <si>
    <t>MaineCare Cost Report for Appendix C Private Non-Medical Institutions (PNMI)</t>
  </si>
  <si>
    <t>Remote Island Facility?</t>
  </si>
  <si>
    <t>Select 'Yes' if your facility is a remote island facility according to Department Rule Chapter 115, Principle 14.5.</t>
  </si>
  <si>
    <t>Per ME UC-1</t>
  </si>
  <si>
    <t>**Note: Principle references are required for any cost report adjustment.</t>
  </si>
  <si>
    <t>Adjusted</t>
  </si>
  <si>
    <t>Per Provider</t>
  </si>
  <si>
    <t xml:space="preserve"> Records</t>
  </si>
  <si>
    <t>To Hours</t>
  </si>
  <si>
    <t>Worked Wages</t>
  </si>
  <si>
    <t xml:space="preserve">Adjustments </t>
  </si>
  <si>
    <t>to Wages</t>
  </si>
  <si>
    <t>P/R Taxes &amp;</t>
  </si>
  <si>
    <t>Benefits Per</t>
  </si>
  <si>
    <t>to P/R</t>
  </si>
  <si>
    <t xml:space="preserve">P/R Taxes </t>
  </si>
  <si>
    <t>Provider Records</t>
  </si>
  <si>
    <t>&amp; Benefits</t>
  </si>
  <si>
    <t>*</t>
  </si>
  <si>
    <t>Worked Hours</t>
  </si>
  <si>
    <t>Total Salaries &amp; Wages (col. 6, line19 plus line 20)</t>
  </si>
  <si>
    <t>Total Expense</t>
  </si>
  <si>
    <t>MaineCare Occupancy %</t>
  </si>
  <si>
    <t>MaineCare Portion of Expense</t>
  </si>
  <si>
    <t>Total Reimbursed Allocated</t>
  </si>
  <si>
    <t>Total Offset to Sch. F</t>
  </si>
  <si>
    <t xml:space="preserve">Principle </t>
  </si>
  <si>
    <t>COVID-Staff Universal &amp; Surveillance Testing</t>
  </si>
  <si>
    <t>Less: ECA Outbreak Funding*</t>
  </si>
  <si>
    <t>ECA Outbreak funding received due to Maine CDC confirmed COVID-19 outbreak, if applicable.</t>
  </si>
  <si>
    <t>SCHEDULE D</t>
  </si>
  <si>
    <t>Revenue Summary</t>
  </si>
  <si>
    <t>Trial Balance</t>
  </si>
  <si>
    <t xml:space="preserve">Revenues per </t>
  </si>
  <si>
    <t>Revenue Source</t>
  </si>
  <si>
    <t>Account Number(s)</t>
  </si>
  <si>
    <t>Provider's Records</t>
  </si>
  <si>
    <t>Medicare</t>
  </si>
  <si>
    <t>MaineCare</t>
  </si>
  <si>
    <t>Private</t>
  </si>
  <si>
    <t>Ancillary</t>
  </si>
  <si>
    <t>Interest Income</t>
  </si>
  <si>
    <t xml:space="preserve">Other: </t>
  </si>
  <si>
    <t>SCHEDULE GG-2</t>
  </si>
  <si>
    <t>LTC Supplemental Payment #2 Reconciliation</t>
  </si>
  <si>
    <t>LTC Supplemental Payments Received August 2022</t>
  </si>
  <si>
    <t>Utilization over 70%</t>
  </si>
  <si>
    <t>Utilization over 80%</t>
  </si>
  <si>
    <t>PART I - CALCULATION OF HIGH MAINECARE UTILIZATION &amp; PAYMENT PER DAY:</t>
  </si>
  <si>
    <t>MaineCare Utilization Percentage (line 1 divided by line 2)</t>
  </si>
  <si>
    <t>Base MaineCare Utilization Percentage</t>
  </si>
  <si>
    <t>MaineCare Utilization Percentage In Excess of Base (line 3 minus line 4)</t>
  </si>
  <si>
    <t>Incremental Payment Amount for Each 1% Over Base</t>
  </si>
  <si>
    <t>Percentage Conversion</t>
  </si>
  <si>
    <t>SCHEDULE OF RCF MAINECARE UTILIZATION ALLOWANCE</t>
  </si>
  <si>
    <t>PART II - CALCULATION OF HIGH MAINECARE UTILIZATION ALLOWANCE PER DAY:</t>
  </si>
  <si>
    <t>SCHEDULE HH</t>
  </si>
  <si>
    <t>Allowable High MaineCare Utilization per Day (col 2 &amp; 4, line 8)</t>
  </si>
  <si>
    <t>Calculation of MaineCare Utilization Payments Received:</t>
  </si>
  <si>
    <t>Start Date</t>
  </si>
  <si>
    <t>End Date</t>
  </si>
  <si>
    <t>State Days from Col 1 &amp; 4</t>
  </si>
  <si>
    <t>Utilization Rate</t>
  </si>
  <si>
    <t>Utilization Payments</t>
  </si>
  <si>
    <t>MaineCare Utilization Payments Received (Sch L-R&amp;B line 14)</t>
  </si>
  <si>
    <t>Total Reimbursement for High MaineCare Utilization (line 9 times line 10)</t>
  </si>
  <si>
    <t>Amount Due the Provider / (State) for High MaineCare Utilization (Sch HH line 13)</t>
  </si>
  <si>
    <t>Amount due the Provider / (State) for High MaineCare Utilization (line 11 minus line 12)</t>
  </si>
  <si>
    <t>Total Amount Due the Provider / (State) (line 10 plus line 11)</t>
  </si>
  <si>
    <t>Amount of LTC Supplemental Used on Routine Expenses</t>
  </si>
  <si>
    <t>Offset on Sch E (col. 6 / col. 3)</t>
  </si>
  <si>
    <t>Sch E col 4 line 9</t>
  </si>
  <si>
    <t>Sch E col 4 line 27</t>
  </si>
  <si>
    <t>Amount of LTC Supplemental Used on Direct Care Expenses *</t>
  </si>
  <si>
    <t>Amount of LTC Supplemental Used on Personal Care Expenses</t>
  </si>
  <si>
    <t>Sch E col 4 line 18</t>
  </si>
  <si>
    <t>MaineCare Utilization Allowance per Day (Minimum of allowance from 70-80% or line 5 * line 6 * line 7)</t>
  </si>
  <si>
    <t>Total Expenses (line 1 to line 4)</t>
  </si>
  <si>
    <t>Amount of LTC Supplemental Used on Capital Expenses **</t>
  </si>
  <si>
    <t>***</t>
  </si>
  <si>
    <t>Per the LTC Supplemental Payments Frequently Asked Questions, the use of the LTC Supplemental Payments for capital expenses only applies in this situation:</t>
  </si>
  <si>
    <t xml:space="preserve">     Q: Can the supplemental payments be used for COVID-19 related expenses such as installation of an HVAC system and renovations to help mitigate the spread of COVID-19?</t>
  </si>
  <si>
    <t xml:space="preserve">     A: Yes, the supplemental payments can be used for such COVID-19 related expenses. However, if the items purchased meet the definition of what needs to be capitalized in</t>
  </si>
  <si>
    <t xml:space="preserve">          principles of reimbursement, the facility will need to capitalize the items. An HVAC system and renovation may meet the definition of a capital asset, which has a useful</t>
  </si>
  <si>
    <t xml:space="preserve">          life of more than one year and a cost exceeding $500.  Please note that providers may only use the supplemental payments to either purchase an item like an HVAC OR</t>
  </si>
  <si>
    <t xml:space="preserve">         depreciate that item.  Providers may not use the funds to both purchase and depreciate an item.</t>
  </si>
  <si>
    <t>**</t>
  </si>
  <si>
    <t>If the asset was expensed, no change in the formula is required as the full amount of the cost should be offset on the Schedule F line where the cost is posted.</t>
  </si>
  <si>
    <t>Change to the amount of depreciation claimed on Schedule F for the asset(s) purchased with LTC supplemental funds which needs to be offset on Sch E col 4 line 66.</t>
  </si>
  <si>
    <t>RCF MaineCare Resident Days (per Sch L-R&amp;B, col 1 &amp; 4)</t>
  </si>
  <si>
    <t>RCF MaineCare Resident Days (per Sch L-R&amp;B, col 1 &amp; 4)*</t>
  </si>
  <si>
    <t>RCF Total Days (per Sch L-R&amp;B, col 8)*</t>
  </si>
  <si>
    <t>Enter the days from Schedule L-R&amp;B based on the effective date of the High MaineCare Utilization, 7/1/22.</t>
  </si>
  <si>
    <t>Only include expenses that exceed the net of the Direct Care Price less the Program Allowance.</t>
  </si>
  <si>
    <t>LTC Supplemental Payments Used in Prior Period (enter as a negative amount)</t>
  </si>
  <si>
    <t>Reimbursed %</t>
  </si>
  <si>
    <t>Variance: If negative, amount available for use through 6/30/24. If positive, no further action necessary.</t>
  </si>
  <si>
    <t>Medicare Contractual Adjustments</t>
  </si>
  <si>
    <t>MaineCare Contractual Adjustments</t>
  </si>
  <si>
    <t>Private Contractual Adjustments</t>
  </si>
  <si>
    <t>Ancillary Contractual Adjustments</t>
  </si>
  <si>
    <t>Total Revenue (lines 1 to 13)</t>
  </si>
  <si>
    <t>Total Revenue per Financial Statements</t>
  </si>
  <si>
    <t>Variance (line 14 minus 15)</t>
  </si>
  <si>
    <t>LTC Supplemental Payment #3 Reconciliation</t>
  </si>
  <si>
    <t>LTC Supplemental Payments Received April 2023</t>
  </si>
  <si>
    <t>Sch E col 4 line 28</t>
  </si>
  <si>
    <t>Sch E col 4 line 7</t>
  </si>
  <si>
    <t>SCHEDULE GG-3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</si>
</sst>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0000"/>
    <numFmt numFmtId="167" formatCode="mm/dd/yy"/>
    <numFmt numFmtId="168" formatCode="0_);\(0\)"/>
  </numFmts>
  <fonts count="22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b/>
      <u/>
      <sz val="12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6" fillId="0" borderId="0"/>
    <xf numFmtId="9" fontId="18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fill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0" xfId="0" quotePrefix="1" applyFont="1" applyAlignment="1">
      <alignment horizontal="center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9" fontId="3" fillId="0" borderId="0" xfId="3" applyNumberFormat="1" applyFont="1"/>
    <xf numFmtId="0" fontId="4" fillId="0" borderId="0" xfId="0" quotePrefix="1" applyFont="1" applyAlignment="1">
      <alignment horizontal="left"/>
    </xf>
    <xf numFmtId="0" fontId="4" fillId="0" borderId="2" xfId="0" applyFont="1" applyBorder="1"/>
    <xf numFmtId="0" fontId="0" fillId="0" borderId="0" xfId="0" applyAlignment="1">
      <alignment horizontal="center"/>
    </xf>
    <xf numFmtId="0" fontId="4" fillId="0" borderId="0" xfId="2" applyFont="1"/>
    <xf numFmtId="49" fontId="3" fillId="0" borderId="0" xfId="0" applyNumberFormat="1" applyFont="1" applyAlignment="1">
      <alignment horizontal="center"/>
    </xf>
    <xf numFmtId="49" fontId="4" fillId="0" borderId="0" xfId="2" applyNumberFormat="1" applyFont="1" applyAlignment="1">
      <alignment horizontal="right"/>
    </xf>
    <xf numFmtId="0" fontId="4" fillId="0" borderId="0" xfId="4" applyFont="1"/>
    <xf numFmtId="0" fontId="4" fillId="0" borderId="0" xfId="4" applyFont="1" applyAlignment="1">
      <alignment horizontal="center"/>
    </xf>
    <xf numFmtId="0" fontId="3" fillId="0" borderId="0" xfId="4" applyFont="1" applyAlignment="1">
      <alignment horizontal="right"/>
    </xf>
    <xf numFmtId="0" fontId="4" fillId="0" borderId="0" xfId="4" applyFont="1" applyAlignment="1">
      <alignment horizontal="left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4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0" borderId="1" xfId="4" applyFont="1" applyBorder="1" applyAlignment="1">
      <alignment horizontal="fill"/>
    </xf>
    <xf numFmtId="0" fontId="4" fillId="0" borderId="1" xfId="4" applyFont="1" applyBorder="1"/>
    <xf numFmtId="49" fontId="4" fillId="0" borderId="0" xfId="0" applyNumberFormat="1" applyFont="1"/>
    <xf numFmtId="49" fontId="3" fillId="0" borderId="0" xfId="4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4" xfId="0" applyFont="1" applyBorder="1"/>
    <xf numFmtId="0" fontId="3" fillId="0" borderId="15" xfId="0" applyFont="1" applyBorder="1" applyAlignment="1">
      <alignment horizontal="center"/>
    </xf>
    <xf numFmtId="7" fontId="4" fillId="2" borderId="0" xfId="0" applyNumberFormat="1" applyFont="1" applyFill="1"/>
    <xf numFmtId="0" fontId="10" fillId="0" borderId="0" xfId="2" applyFont="1" applyAlignment="1">
      <alignment horizontal="center"/>
    </xf>
    <xf numFmtId="0" fontId="3" fillId="0" borderId="0" xfId="2" applyFont="1"/>
    <xf numFmtId="0" fontId="10" fillId="0" borderId="4" xfId="0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10" fillId="0" borderId="4" xfId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0" xfId="0" applyFont="1" applyFill="1"/>
    <xf numFmtId="0" fontId="12" fillId="0" borderId="0" xfId="0" applyFont="1"/>
    <xf numFmtId="0" fontId="12" fillId="2" borderId="0" xfId="0" applyFont="1" applyFill="1"/>
    <xf numFmtId="0" fontId="2" fillId="0" borderId="0" xfId="0" applyFont="1"/>
    <xf numFmtId="0" fontId="4" fillId="0" borderId="0" xfId="0" applyFont="1" applyAlignment="1">
      <alignment horizontal="center"/>
    </xf>
    <xf numFmtId="0" fontId="0" fillId="3" borderId="0" xfId="0" applyFill="1"/>
    <xf numFmtId="37" fontId="4" fillId="4" borderId="2" xfId="0" applyNumberFormat="1" applyFont="1" applyFill="1" applyBorder="1"/>
    <xf numFmtId="0" fontId="4" fillId="4" borderId="20" xfId="0" applyFont="1" applyFill="1" applyBorder="1" applyAlignment="1">
      <alignment horizontal="center"/>
    </xf>
    <xf numFmtId="37" fontId="0" fillId="0" borderId="0" xfId="0" applyNumberFormat="1" applyAlignment="1">
      <alignment horizontal="right"/>
    </xf>
    <xf numFmtId="37" fontId="0" fillId="4" borderId="2" xfId="0" applyNumberFormat="1" applyFill="1" applyBorder="1" applyAlignment="1">
      <alignment horizontal="right"/>
    </xf>
    <xf numFmtId="37" fontId="0" fillId="3" borderId="2" xfId="0" applyNumberFormat="1" applyFill="1" applyBorder="1" applyAlignment="1">
      <alignment horizontal="right"/>
    </xf>
    <xf numFmtId="37" fontId="0" fillId="3" borderId="3" xfId="0" applyNumberFormat="1" applyFill="1" applyBorder="1" applyAlignment="1">
      <alignment horizontal="right"/>
    </xf>
    <xf numFmtId="7" fontId="0" fillId="3" borderId="2" xfId="0" applyNumberFormat="1" applyFill="1" applyBorder="1" applyAlignment="1">
      <alignment horizontal="right"/>
    </xf>
    <xf numFmtId="7" fontId="0" fillId="0" borderId="0" xfId="0" applyNumberFormat="1" applyAlignment="1">
      <alignment horizontal="right"/>
    </xf>
    <xf numFmtId="5" fontId="0" fillId="4" borderId="2" xfId="0" applyNumberFormat="1" applyFill="1" applyBorder="1" applyAlignment="1">
      <alignment horizontal="right"/>
    </xf>
    <xf numFmtId="5" fontId="0" fillId="3" borderId="2" xfId="0" applyNumberForma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3" borderId="3" xfId="0" applyNumberForma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37" fontId="4" fillId="4" borderId="2" xfId="0" quotePrefix="1" applyNumberFormat="1" applyFont="1" applyFill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4" fillId="4" borderId="2" xfId="0" applyFont="1" applyFill="1" applyBorder="1"/>
    <xf numFmtId="14" fontId="4" fillId="0" borderId="0" xfId="0" applyNumberFormat="1" applyFont="1" applyAlignment="1">
      <alignment horizontal="left"/>
    </xf>
    <xf numFmtId="0" fontId="0" fillId="4" borderId="0" xfId="0" applyFill="1" applyAlignment="1">
      <alignment horizontal="left"/>
    </xf>
    <xf numFmtId="14" fontId="0" fillId="4" borderId="0" xfId="0" applyNumberFormat="1" applyFill="1"/>
    <xf numFmtId="0" fontId="2" fillId="0" borderId="0" xfId="0" applyFont="1" applyAlignment="1">
      <alignment horizontal="left"/>
    </xf>
    <xf numFmtId="37" fontId="0" fillId="0" borderId="0" xfId="0" applyNumberFormat="1"/>
    <xf numFmtId="2" fontId="0" fillId="0" borderId="0" xfId="0" applyNumberFormat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4" fillId="0" borderId="24" xfId="0" applyFont="1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14" fontId="4" fillId="4" borderId="27" xfId="0" applyNumberFormat="1" applyFont="1" applyFill="1" applyBorder="1" applyAlignment="1">
      <alignment horizontal="center"/>
    </xf>
    <xf numFmtId="37" fontId="4" fillId="4" borderId="27" xfId="0" applyNumberFormat="1" applyFont="1" applyFill="1" applyBorder="1" applyAlignment="1">
      <alignment horizontal="right"/>
    </xf>
    <xf numFmtId="14" fontId="4" fillId="4" borderId="22" xfId="0" applyNumberFormat="1" applyFont="1" applyFill="1" applyBorder="1" applyAlignment="1">
      <alignment horizontal="center"/>
    </xf>
    <xf numFmtId="37" fontId="4" fillId="4" borderId="22" xfId="0" applyNumberFormat="1" applyFont="1" applyFill="1" applyBorder="1" applyAlignment="1">
      <alignment horizontal="right"/>
    </xf>
    <xf numFmtId="14" fontId="4" fillId="4" borderId="23" xfId="0" applyNumberFormat="1" applyFont="1" applyFill="1" applyBorder="1" applyAlignment="1">
      <alignment horizontal="center"/>
    </xf>
    <xf numFmtId="37" fontId="4" fillId="4" borderId="23" xfId="0" applyNumberFormat="1" applyFont="1" applyFill="1" applyBorder="1" applyAlignment="1">
      <alignment horizontal="right"/>
    </xf>
    <xf numFmtId="37" fontId="0" fillId="4" borderId="21" xfId="0" applyNumberFormat="1" applyFill="1" applyBorder="1" applyAlignment="1">
      <alignment horizontal="right"/>
    </xf>
    <xf numFmtId="37" fontId="0" fillId="4" borderId="22" xfId="0" applyNumberFormat="1" applyFill="1" applyBorder="1" applyAlignment="1">
      <alignment horizontal="right"/>
    </xf>
    <xf numFmtId="37" fontId="0" fillId="4" borderId="23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6" xfId="4" applyFont="1" applyBorder="1" applyAlignment="1">
      <alignment horizontal="right"/>
    </xf>
    <xf numFmtId="0" fontId="4" fillId="0" borderId="3" xfId="4" applyFont="1" applyBorder="1" applyAlignment="1">
      <alignment horizontal="right"/>
    </xf>
    <xf numFmtId="0" fontId="4" fillId="0" borderId="0" xfId="4" applyFont="1" applyAlignment="1">
      <alignment horizontal="right"/>
    </xf>
    <xf numFmtId="0" fontId="4" fillId="0" borderId="6" xfId="4" applyFont="1" applyBorder="1" applyAlignment="1">
      <alignment horizontal="left"/>
    </xf>
    <xf numFmtId="0" fontId="4" fillId="0" borderId="3" xfId="4" applyFont="1" applyBorder="1" applyAlignment="1">
      <alignment horizontal="left"/>
    </xf>
    <xf numFmtId="5" fontId="4" fillId="0" borderId="6" xfId="4" applyNumberFormat="1" applyFont="1" applyBorder="1" applyAlignment="1">
      <alignment horizontal="right"/>
    </xf>
    <xf numFmtId="5" fontId="4" fillId="0" borderId="3" xfId="4" applyNumberFormat="1" applyFont="1" applyBorder="1" applyAlignment="1">
      <alignment horizontal="right"/>
    </xf>
    <xf numFmtId="5" fontId="4" fillId="0" borderId="0" xfId="4" applyNumberFormat="1" applyFont="1" applyAlignment="1">
      <alignment horizontal="right"/>
    </xf>
    <xf numFmtId="49" fontId="2" fillId="0" borderId="0" xfId="3" applyNumberFormat="1" applyFont="1" applyAlignment="1">
      <alignment horizontal="center"/>
    </xf>
    <xf numFmtId="49" fontId="2" fillId="0" borderId="0" xfId="4" applyNumberFormat="1" applyFont="1" applyAlignment="1">
      <alignment horizontal="center"/>
    </xf>
    <xf numFmtId="5" fontId="0" fillId="0" borderId="6" xfId="0" applyNumberFormat="1" applyBorder="1" applyAlignment="1">
      <alignment horizontal="right"/>
    </xf>
    <xf numFmtId="5" fontId="0" fillId="0" borderId="3" xfId="0" applyNumberFormat="1" applyBorder="1" applyAlignment="1">
      <alignment horizontal="right"/>
    </xf>
    <xf numFmtId="5" fontId="0" fillId="0" borderId="20" xfId="0" applyNumberFormat="1" applyBorder="1" applyAlignment="1">
      <alignment horizontal="right"/>
    </xf>
    <xf numFmtId="5" fontId="0" fillId="3" borderId="5" xfId="0" applyNumberForma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5" fontId="9" fillId="3" borderId="3" xfId="2" applyNumberFormat="1" applyFont="1" applyFill="1" applyBorder="1"/>
    <xf numFmtId="37" fontId="9" fillId="3" borderId="2" xfId="2" applyNumberFormat="1" applyFont="1" applyFill="1" applyBorder="1"/>
    <xf numFmtId="37" fontId="9" fillId="3" borderId="0" xfId="2" applyNumberFormat="1" applyFont="1" applyFill="1"/>
    <xf numFmtId="37" fontId="9" fillId="3" borderId="16" xfId="2" applyNumberFormat="1" applyFont="1" applyFill="1" applyBorder="1"/>
    <xf numFmtId="14" fontId="4" fillId="0" borderId="0" xfId="2" applyNumberFormat="1" applyFont="1"/>
    <xf numFmtId="7" fontId="9" fillId="3" borderId="3" xfId="2" applyNumberFormat="1" applyFont="1" applyFill="1" applyBorder="1"/>
    <xf numFmtId="7" fontId="9" fillId="3" borderId="16" xfId="2" applyNumberFormat="1" applyFont="1" applyFill="1" applyBorder="1"/>
    <xf numFmtId="165" fontId="9" fillId="3" borderId="6" xfId="1" applyNumberFormat="1" applyFont="1" applyFill="1" applyBorder="1" applyAlignment="1">
      <alignment horizontal="right"/>
    </xf>
    <xf numFmtId="164" fontId="9" fillId="3" borderId="3" xfId="2" applyNumberFormat="1" applyFont="1" applyFill="1" applyBorder="1"/>
    <xf numFmtId="0" fontId="4" fillId="3" borderId="2" xfId="0" applyFont="1" applyFill="1" applyBorder="1"/>
    <xf numFmtId="37" fontId="4" fillId="3" borderId="5" xfId="0" applyNumberFormat="1" applyFont="1" applyFill="1" applyBorder="1"/>
    <xf numFmtId="37" fontId="4" fillId="3" borderId="2" xfId="0" applyNumberFormat="1" applyFont="1" applyFill="1" applyBorder="1"/>
    <xf numFmtId="7" fontId="4" fillId="4" borderId="2" xfId="0" applyNumberFormat="1" applyFont="1" applyFill="1" applyBorder="1"/>
    <xf numFmtId="7" fontId="4" fillId="3" borderId="2" xfId="0" applyNumberFormat="1" applyFont="1" applyFill="1" applyBorder="1"/>
    <xf numFmtId="7" fontId="4" fillId="3" borderId="5" xfId="0" applyNumberFormat="1" applyFont="1" applyFill="1" applyBorder="1"/>
    <xf numFmtId="37" fontId="4" fillId="3" borderId="8" xfId="0" applyNumberFormat="1" applyFont="1" applyFill="1" applyBorder="1"/>
    <xf numFmtId="7" fontId="0" fillId="4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49" fontId="4" fillId="0" borderId="0" xfId="5" applyNumberFormat="1" applyAlignment="1">
      <alignment horizontal="left"/>
    </xf>
    <xf numFmtId="0" fontId="4" fillId="0" borderId="0" xfId="5"/>
    <xf numFmtId="0" fontId="2" fillId="0" borderId="0" xfId="5" applyFont="1" applyAlignment="1">
      <alignment horizontal="right"/>
    </xf>
    <xf numFmtId="0" fontId="2" fillId="0" borderId="0" xfId="6" applyFont="1" applyAlignment="1">
      <alignment horizontal="right"/>
    </xf>
    <xf numFmtId="0" fontId="9" fillId="0" borderId="0" xfId="5" applyFont="1" applyAlignment="1">
      <alignment horizontal="left"/>
    </xf>
    <xf numFmtId="0" fontId="4" fillId="0" borderId="0" xfId="5" applyAlignment="1">
      <alignment horizontal="left"/>
    </xf>
    <xf numFmtId="0" fontId="2" fillId="0" borderId="0" xfId="6" quotePrefix="1" applyFont="1" applyAlignment="1">
      <alignment horizontal="center"/>
    </xf>
    <xf numFmtId="0" fontId="2" fillId="0" borderId="0" xfId="6" applyFont="1" applyAlignment="1">
      <alignment horizontal="center"/>
    </xf>
    <xf numFmtId="0" fontId="11" fillId="0" borderId="0" xfId="6" applyAlignment="1">
      <alignment horizontal="center"/>
    </xf>
    <xf numFmtId="0" fontId="10" fillId="0" borderId="0" xfId="5" applyFont="1" applyAlignment="1">
      <alignment horizontal="center"/>
    </xf>
    <xf numFmtId="0" fontId="2" fillId="0" borderId="4" xfId="5" applyFont="1" applyBorder="1"/>
    <xf numFmtId="0" fontId="2" fillId="0" borderId="4" xfId="6" applyFont="1" applyBorder="1" applyAlignment="1">
      <alignment horizontal="center"/>
    </xf>
    <xf numFmtId="0" fontId="2" fillId="0" borderId="0" xfId="5" applyFont="1"/>
    <xf numFmtId="37" fontId="9" fillId="3" borderId="2" xfId="5" applyNumberFormat="1" applyFont="1" applyFill="1" applyBorder="1"/>
    <xf numFmtId="0" fontId="10" fillId="0" borderId="0" xfId="5" applyFont="1"/>
    <xf numFmtId="37" fontId="9" fillId="0" borderId="0" xfId="5" applyNumberFormat="1" applyFont="1"/>
    <xf numFmtId="0" fontId="9" fillId="0" borderId="0" xfId="5" applyFont="1"/>
    <xf numFmtId="37" fontId="4" fillId="0" borderId="36" xfId="5" applyNumberFormat="1" applyBorder="1"/>
    <xf numFmtId="37" fontId="4" fillId="0" borderId="0" xfId="5" applyNumberFormat="1"/>
    <xf numFmtId="37" fontId="9" fillId="3" borderId="0" xfId="5" applyNumberFormat="1" applyFont="1" applyFill="1"/>
    <xf numFmtId="49" fontId="2" fillId="0" borderId="0" xfId="5" applyNumberFormat="1" applyFont="1" applyAlignment="1">
      <alignment horizontal="left"/>
    </xf>
    <xf numFmtId="37" fontId="9" fillId="3" borderId="20" xfId="5" applyNumberFormat="1" applyFont="1" applyFill="1" applyBorder="1"/>
    <xf numFmtId="0" fontId="4" fillId="0" borderId="0" xfId="5" applyProtection="1">
      <protection locked="0"/>
    </xf>
    <xf numFmtId="37" fontId="4" fillId="0" borderId="37" xfId="5" applyNumberFormat="1" applyBorder="1"/>
    <xf numFmtId="37" fontId="4" fillId="0" borderId="0" xfId="5" applyNumberFormat="1" applyProtection="1">
      <protection locked="0"/>
    </xf>
    <xf numFmtId="0" fontId="4" fillId="0" borderId="0" xfId="5" applyAlignment="1">
      <alignment horizontal="right"/>
    </xf>
    <xf numFmtId="49" fontId="4" fillId="0" borderId="0" xfId="5" applyNumberFormat="1" applyAlignment="1">
      <alignment horizontal="right"/>
    </xf>
    <xf numFmtId="49" fontId="2" fillId="0" borderId="0" xfId="5" applyNumberFormat="1" applyFont="1" applyAlignment="1">
      <alignment horizontal="right"/>
    </xf>
    <xf numFmtId="49" fontId="4" fillId="0" borderId="0" xfId="5" applyNumberFormat="1" applyAlignment="1" applyProtection="1">
      <alignment horizontal="right"/>
      <protection locked="0"/>
    </xf>
    <xf numFmtId="0" fontId="2" fillId="0" borderId="0" xfId="4" applyFont="1" applyAlignment="1">
      <alignment horizontal="right"/>
    </xf>
    <xf numFmtId="0" fontId="2" fillId="0" borderId="0" xfId="4" applyFont="1" applyAlignment="1">
      <alignment horizontal="center"/>
    </xf>
    <xf numFmtId="0" fontId="4" fillId="4" borderId="0" xfId="0" applyFont="1" applyFill="1"/>
    <xf numFmtId="0" fontId="2" fillId="0" borderId="4" xfId="0" applyFont="1" applyBorder="1" applyAlignment="1">
      <alignment horizontal="center"/>
    </xf>
    <xf numFmtId="0" fontId="4" fillId="0" borderId="0" xfId="7"/>
    <xf numFmtId="0" fontId="2" fillId="0" borderId="0" xfId="7" applyFont="1" applyAlignment="1">
      <alignment horizontal="right"/>
    </xf>
    <xf numFmtId="0" fontId="2" fillId="0" borderId="0" xfId="7" applyFont="1"/>
    <xf numFmtId="0" fontId="2" fillId="0" borderId="0" xfId="7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Font="1"/>
    <xf numFmtId="0" fontId="14" fillId="0" borderId="0" xfId="7" applyFont="1"/>
    <xf numFmtId="0" fontId="10" fillId="0" borderId="4" xfId="7" applyFont="1" applyBorder="1" applyAlignment="1">
      <alignment horizontal="center"/>
    </xf>
    <xf numFmtId="49" fontId="4" fillId="0" borderId="0" xfId="6" applyNumberFormat="1" applyFont="1"/>
    <xf numFmtId="0" fontId="4" fillId="0" borderId="0" xfId="0" applyFont="1" applyAlignment="1">
      <alignment horizontal="right"/>
    </xf>
    <xf numFmtId="49" fontId="3" fillId="0" borderId="0" xfId="3" applyNumberFormat="1" applyFont="1" applyAlignment="1">
      <alignment horizontal="right"/>
    </xf>
    <xf numFmtId="0" fontId="2" fillId="0" borderId="0" xfId="2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4" fillId="0" borderId="0" xfId="6" applyFont="1"/>
    <xf numFmtId="0" fontId="10" fillId="0" borderId="0" xfId="6" applyFont="1" applyAlignment="1">
      <alignment horizontal="left"/>
    </xf>
    <xf numFmtId="0" fontId="15" fillId="0" borderId="0" xfId="6" applyFont="1"/>
    <xf numFmtId="49" fontId="2" fillId="0" borderId="4" xfId="6" applyNumberFormat="1" applyFont="1" applyBorder="1" applyAlignment="1">
      <alignment horizontal="center"/>
    </xf>
    <xf numFmtId="37" fontId="4" fillId="0" borderId="0" xfId="6" applyNumberFormat="1" applyFont="1"/>
    <xf numFmtId="5" fontId="4" fillId="3" borderId="2" xfId="6" quotePrefix="1" applyNumberFormat="1" applyFont="1" applyFill="1" applyBorder="1" applyAlignment="1">
      <alignment horizontal="right"/>
    </xf>
    <xf numFmtId="0" fontId="4" fillId="0" borderId="0" xfId="6" applyFont="1" applyAlignment="1">
      <alignment horizontal="center"/>
    </xf>
    <xf numFmtId="5" fontId="4" fillId="0" borderId="0" xfId="6" quotePrefix="1" applyNumberFormat="1" applyFont="1" applyAlignment="1">
      <alignment horizontal="right"/>
    </xf>
    <xf numFmtId="10" fontId="4" fillId="0" borderId="0" xfId="6" applyNumberFormat="1" applyFont="1"/>
    <xf numFmtId="0" fontId="4" fillId="0" borderId="2" xfId="6" applyFont="1" applyBorder="1" applyAlignment="1">
      <alignment horizontal="center"/>
    </xf>
    <xf numFmtId="0" fontId="9" fillId="0" borderId="2" xfId="6" applyFont="1" applyBorder="1" applyAlignment="1">
      <alignment horizontal="center"/>
    </xf>
    <xf numFmtId="167" fontId="4" fillId="0" borderId="0" xfId="6" applyNumberFormat="1" applyFont="1"/>
    <xf numFmtId="0" fontId="9" fillId="0" borderId="0" xfId="6" applyFont="1"/>
    <xf numFmtId="5" fontId="4" fillId="3" borderId="2" xfId="6" applyNumberFormat="1" applyFont="1" applyFill="1" applyBorder="1"/>
    <xf numFmtId="5" fontId="4" fillId="3" borderId="0" xfId="6" applyNumberFormat="1" applyFont="1" applyFill="1"/>
    <xf numFmtId="37" fontId="4" fillId="3" borderId="8" xfId="6" applyNumberFormat="1" applyFont="1" applyFill="1" applyBorder="1"/>
    <xf numFmtId="7" fontId="4" fillId="0" borderId="0" xfId="6" applyNumberFormat="1" applyFont="1"/>
    <xf numFmtId="5" fontId="4" fillId="3" borderId="8" xfId="6" applyNumberFormat="1" applyFont="1" applyFill="1" applyBorder="1"/>
    <xf numFmtId="5" fontId="4" fillId="3" borderId="20" xfId="6" quotePrefix="1" applyNumberFormat="1" applyFont="1" applyFill="1" applyBorder="1" applyAlignment="1">
      <alignment horizontal="right"/>
    </xf>
    <xf numFmtId="0" fontId="2" fillId="0" borderId="0" xfId="6" applyFont="1"/>
    <xf numFmtId="167" fontId="4" fillId="3" borderId="20" xfId="6" applyNumberFormat="1" applyFont="1" applyFill="1" applyBorder="1" applyAlignment="1">
      <alignment horizontal="center"/>
    </xf>
    <xf numFmtId="37" fontId="4" fillId="3" borderId="20" xfId="6" applyNumberFormat="1" applyFont="1" applyFill="1" applyBorder="1"/>
    <xf numFmtId="37" fontId="4" fillId="3" borderId="34" xfId="6" applyNumberFormat="1" applyFont="1" applyFill="1" applyBorder="1"/>
    <xf numFmtId="49" fontId="4" fillId="0" borderId="0" xfId="8" applyNumberFormat="1" applyAlignment="1">
      <alignment horizontal="right"/>
    </xf>
    <xf numFmtId="49" fontId="4" fillId="0" borderId="0" xfId="6" applyNumberFormat="1" applyFont="1" applyAlignment="1">
      <alignment horizontal="right"/>
    </xf>
    <xf numFmtId="5" fontId="4" fillId="0" borderId="0" xfId="6" applyNumberFormat="1" applyFont="1"/>
    <xf numFmtId="37" fontId="4" fillId="0" borderId="0" xfId="6" applyNumberFormat="1" applyFont="1" applyAlignment="1">
      <alignment horizontal="right"/>
    </xf>
    <xf numFmtId="5" fontId="4" fillId="3" borderId="20" xfId="6" applyNumberFormat="1" applyFont="1" applyFill="1" applyBorder="1"/>
    <xf numFmtId="167" fontId="7" fillId="0" borderId="0" xfId="6" applyNumberFormat="1" applyFont="1" applyAlignment="1">
      <alignment wrapText="1"/>
    </xf>
    <xf numFmtId="37" fontId="4" fillId="3" borderId="5" xfId="6" applyNumberFormat="1" applyFont="1" applyFill="1" applyBorder="1"/>
    <xf numFmtId="5" fontId="4" fillId="0" borderId="2" xfId="6" quotePrefix="1" applyNumberFormat="1" applyFont="1" applyBorder="1" applyAlignment="1">
      <alignment horizontal="right"/>
    </xf>
    <xf numFmtId="167" fontId="4" fillId="4" borderId="20" xfId="6" applyNumberFormat="1" applyFont="1" applyFill="1" applyBorder="1" applyAlignment="1">
      <alignment horizontal="center"/>
    </xf>
    <xf numFmtId="37" fontId="4" fillId="4" borderId="20" xfId="6" applyNumberFormat="1" applyFont="1" applyFill="1" applyBorder="1"/>
    <xf numFmtId="37" fontId="4" fillId="4" borderId="34" xfId="6" applyNumberFormat="1" applyFont="1" applyFill="1" applyBorder="1"/>
    <xf numFmtId="7" fontId="4" fillId="4" borderId="20" xfId="6" applyNumberFormat="1" applyFont="1" applyFill="1" applyBorder="1"/>
    <xf numFmtId="0" fontId="16" fillId="0" borderId="0" xfId="6" applyFont="1"/>
    <xf numFmtId="0" fontId="4" fillId="0" borderId="0" xfId="6" applyFont="1" applyAlignment="1">
      <alignment horizontal="right"/>
    </xf>
    <xf numFmtId="37" fontId="9" fillId="3" borderId="0" xfId="6" applyNumberFormat="1" applyFont="1" applyFill="1"/>
    <xf numFmtId="49" fontId="2" fillId="0" borderId="0" xfId="6" applyNumberFormat="1" applyFont="1" applyAlignment="1">
      <alignment horizontal="center"/>
    </xf>
    <xf numFmtId="37" fontId="4" fillId="0" borderId="38" xfId="6" applyNumberFormat="1" applyFont="1" applyBorder="1" applyAlignment="1">
      <alignment horizontal="center"/>
    </xf>
    <xf numFmtId="0" fontId="4" fillId="0" borderId="38" xfId="6" applyFont="1" applyBorder="1" applyAlignment="1">
      <alignment horizontal="center"/>
    </xf>
    <xf numFmtId="37" fontId="9" fillId="3" borderId="2" xfId="6" applyNumberFormat="1" applyFont="1" applyFill="1" applyBorder="1"/>
    <xf numFmtId="5" fontId="9" fillId="3" borderId="2" xfId="6" applyNumberFormat="1" applyFont="1" applyFill="1" applyBorder="1"/>
    <xf numFmtId="0" fontId="4" fillId="0" borderId="0" xfId="6" applyFont="1" applyAlignment="1">
      <alignment horizontal="left"/>
    </xf>
    <xf numFmtId="10" fontId="4" fillId="0" borderId="0" xfId="6" applyNumberFormat="1" applyFont="1" applyAlignment="1">
      <alignment horizontal="right"/>
    </xf>
    <xf numFmtId="5" fontId="4" fillId="0" borderId="0" xfId="6" applyNumberFormat="1" applyFont="1" applyAlignment="1">
      <alignment horizontal="right"/>
    </xf>
    <xf numFmtId="49" fontId="4" fillId="0" borderId="0" xfId="7" applyNumberFormat="1" applyAlignment="1">
      <alignment horizontal="right"/>
    </xf>
    <xf numFmtId="0" fontId="4" fillId="4" borderId="6" xfId="7" applyFill="1" applyBorder="1"/>
    <xf numFmtId="0" fontId="4" fillId="4" borderId="20" xfId="7" applyFill="1" applyBorder="1"/>
    <xf numFmtId="5" fontId="4" fillId="4" borderId="6" xfId="7" applyNumberFormat="1" applyFill="1" applyBorder="1"/>
    <xf numFmtId="5" fontId="4" fillId="4" borderId="20" xfId="7" applyNumberFormat="1" applyFill="1" applyBorder="1"/>
    <xf numFmtId="37" fontId="9" fillId="4" borderId="2" xfId="5" applyNumberFormat="1" applyFont="1" applyFill="1" applyBorder="1"/>
    <xf numFmtId="0" fontId="4" fillId="4" borderId="0" xfId="5" applyFill="1"/>
    <xf numFmtId="0" fontId="7" fillId="0" borderId="0" xfId="9" applyFont="1"/>
    <xf numFmtId="0" fontId="7" fillId="0" borderId="0" xfId="9" applyFont="1" applyAlignment="1">
      <alignment horizontal="center"/>
    </xf>
    <xf numFmtId="10" fontId="7" fillId="0" borderId="0" xfId="9" applyNumberFormat="1" applyFont="1" applyAlignment="1">
      <alignment horizontal="center"/>
    </xf>
    <xf numFmtId="37" fontId="7" fillId="0" borderId="0" xfId="9" applyNumberFormat="1" applyFont="1"/>
    <xf numFmtId="0" fontId="17" fillId="0" borderId="0" xfId="9" applyFont="1"/>
    <xf numFmtId="49" fontId="2" fillId="0" borderId="0" xfId="5" applyNumberFormat="1" applyFont="1" applyAlignment="1">
      <alignment horizontal="center"/>
    </xf>
    <xf numFmtId="49" fontId="4" fillId="0" borderId="0" xfId="5" applyNumberFormat="1" applyAlignment="1">
      <alignment horizontal="center"/>
    </xf>
    <xf numFmtId="49" fontId="4" fillId="0" borderId="0" xfId="5" applyNumberFormat="1" applyAlignment="1" applyProtection="1">
      <alignment horizontal="center"/>
      <protection locked="0"/>
    </xf>
    <xf numFmtId="49" fontId="4" fillId="0" borderId="2" xfId="5" applyNumberFormat="1" applyBorder="1" applyAlignment="1">
      <alignment horizontal="center"/>
    </xf>
    <xf numFmtId="49" fontId="4" fillId="0" borderId="20" xfId="5" applyNumberFormat="1" applyBorder="1" applyAlignment="1">
      <alignment horizontal="center"/>
    </xf>
    <xf numFmtId="0" fontId="4" fillId="0" borderId="0" xfId="5" applyAlignment="1">
      <alignment horizontal="center"/>
    </xf>
    <xf numFmtId="49" fontId="4" fillId="0" borderId="39" xfId="5" applyNumberFormat="1" applyBorder="1" applyAlignment="1">
      <alignment horizontal="center"/>
    </xf>
    <xf numFmtId="0" fontId="19" fillId="0" borderId="0" xfId="0" applyFont="1"/>
    <xf numFmtId="0" fontId="2" fillId="0" borderId="0" xfId="2" applyFont="1"/>
    <xf numFmtId="9" fontId="4" fillId="0" borderId="0" xfId="10" applyFont="1" applyAlignment="1"/>
    <xf numFmtId="164" fontId="4" fillId="0" borderId="0" xfId="2" applyNumberFormat="1" applyFont="1"/>
    <xf numFmtId="7" fontId="9" fillId="3" borderId="2" xfId="2" applyNumberFormat="1" applyFont="1" applyFill="1" applyBorder="1"/>
    <xf numFmtId="7" fontId="9" fillId="0" borderId="0" xfId="2" applyNumberFormat="1" applyFont="1"/>
    <xf numFmtId="0" fontId="4" fillId="0" borderId="0" xfId="2" applyFont="1" applyAlignment="1">
      <alignment horizontal="right"/>
    </xf>
    <xf numFmtId="7" fontId="9" fillId="3" borderId="20" xfId="2" applyNumberFormat="1" applyFont="1" applyFill="1" applyBorder="1"/>
    <xf numFmtId="0" fontId="4" fillId="0" borderId="0" xfId="6" quotePrefix="1" applyFont="1"/>
    <xf numFmtId="7" fontId="9" fillId="0" borderId="40" xfId="2" applyNumberFormat="1" applyFont="1" applyBorder="1"/>
    <xf numFmtId="0" fontId="20" fillId="0" borderId="6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37" fontId="4" fillId="0" borderId="0" xfId="0" applyNumberFormat="1" applyFont="1"/>
    <xf numFmtId="7" fontId="4" fillId="0" borderId="0" xfId="0" applyNumberFormat="1" applyFont="1"/>
    <xf numFmtId="7" fontId="4" fillId="4" borderId="20" xfId="0" applyNumberFormat="1" applyFont="1" applyFill="1" applyBorder="1"/>
    <xf numFmtId="0" fontId="11" fillId="0" borderId="0" xfId="6"/>
    <xf numFmtId="0" fontId="4" fillId="0" borderId="0" xfId="12"/>
    <xf numFmtId="0" fontId="2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4" fillId="0" borderId="0" xfId="12" applyAlignment="1">
      <alignment horizontal="fill"/>
    </xf>
    <xf numFmtId="0" fontId="2" fillId="0" borderId="0" xfId="12" quotePrefix="1" applyFont="1" applyAlignment="1">
      <alignment horizontal="center"/>
    </xf>
    <xf numFmtId="0" fontId="2" fillId="0" borderId="4" xfId="12" applyFont="1" applyBorder="1" applyAlignment="1">
      <alignment horizontal="center" wrapText="1"/>
    </xf>
    <xf numFmtId="0" fontId="2" fillId="0" borderId="0" xfId="12" applyFont="1" applyAlignment="1">
      <alignment horizontal="center"/>
    </xf>
    <xf numFmtId="0" fontId="2" fillId="0" borderId="0" xfId="12" applyFont="1" applyAlignment="1">
      <alignment horizontal="center" wrapText="1"/>
    </xf>
    <xf numFmtId="0" fontId="4" fillId="0" borderId="0" xfId="12" quotePrefix="1"/>
    <xf numFmtId="5" fontId="9" fillId="4" borderId="6" xfId="12" applyNumberFormat="1" applyFont="1" applyFill="1" applyBorder="1"/>
    <xf numFmtId="3" fontId="4" fillId="0" borderId="0" xfId="12" applyNumberFormat="1" applyAlignment="1">
      <alignment horizontal="right"/>
    </xf>
    <xf numFmtId="10" fontId="21" fillId="3" borderId="2" xfId="13" applyNumberFormat="1" applyFont="1" applyFill="1" applyBorder="1" applyAlignment="1">
      <alignment horizontal="right"/>
    </xf>
    <xf numFmtId="5" fontId="21" fillId="3" borderId="2" xfId="14" applyNumberFormat="1" applyFont="1" applyFill="1" applyBorder="1" applyAlignment="1">
      <alignment horizontal="right"/>
    </xf>
    <xf numFmtId="10" fontId="4" fillId="0" borderId="0" xfId="13" applyNumberFormat="1" applyFont="1"/>
    <xf numFmtId="5" fontId="4" fillId="0" borderId="0" xfId="12" applyNumberFormat="1"/>
    <xf numFmtId="5" fontId="9" fillId="4" borderId="2" xfId="12" applyNumberFormat="1" applyFont="1" applyFill="1" applyBorder="1"/>
    <xf numFmtId="49" fontId="9" fillId="0" borderId="0" xfId="12" applyNumberFormat="1" applyFont="1"/>
    <xf numFmtId="5" fontId="21" fillId="3" borderId="41" xfId="14" applyNumberFormat="1" applyFont="1" applyFill="1" applyBorder="1" applyAlignment="1">
      <alignment horizontal="right"/>
    </xf>
    <xf numFmtId="10" fontId="9" fillId="0" borderId="0" xfId="12" applyNumberFormat="1" applyFont="1"/>
    <xf numFmtId="5" fontId="4" fillId="0" borderId="41" xfId="12" applyNumberFormat="1" applyBorder="1"/>
    <xf numFmtId="0" fontId="4" fillId="0" borderId="41" xfId="12" applyBorder="1"/>
    <xf numFmtId="5" fontId="21" fillId="0" borderId="0" xfId="14" applyNumberFormat="1" applyFont="1" applyAlignment="1">
      <alignment horizontal="right"/>
    </xf>
    <xf numFmtId="0" fontId="4" fillId="0" borderId="0" xfId="12" applyAlignment="1">
      <alignment horizontal="center" wrapText="1"/>
    </xf>
    <xf numFmtId="0" fontId="7" fillId="0" borderId="0" xfId="12" applyFont="1"/>
    <xf numFmtId="0" fontId="2" fillId="0" borderId="4" xfId="12" applyFont="1" applyBorder="1" applyAlignment="1">
      <alignment horizontal="left"/>
    </xf>
    <xf numFmtId="0" fontId="2" fillId="0" borderId="4" xfId="12" applyFont="1" applyBorder="1" applyAlignment="1">
      <alignment horizontal="center"/>
    </xf>
    <xf numFmtId="49" fontId="9" fillId="0" borderId="10" xfId="12" applyNumberFormat="1" applyFont="1" applyBorder="1"/>
    <xf numFmtId="168" fontId="9" fillId="4" borderId="41" xfId="12" applyNumberFormat="1" applyFont="1" applyFill="1" applyBorder="1"/>
    <xf numFmtId="168" fontId="9" fillId="4" borderId="2" xfId="12" applyNumberFormat="1" applyFont="1" applyFill="1" applyBorder="1"/>
    <xf numFmtId="49" fontId="9" fillId="4" borderId="0" xfId="12" applyNumberFormat="1" applyFont="1" applyFill="1"/>
    <xf numFmtId="168" fontId="9" fillId="4" borderId="0" xfId="12" applyNumberFormat="1" applyFont="1" applyFill="1"/>
    <xf numFmtId="168" fontId="9" fillId="0" borderId="0" xfId="12" applyNumberFormat="1" applyFont="1"/>
    <xf numFmtId="5" fontId="9" fillId="0" borderId="0" xfId="12" applyNumberFormat="1" applyFont="1"/>
    <xf numFmtId="49" fontId="2" fillId="0" borderId="4" xfId="0" applyNumberFormat="1" applyFont="1" applyBorder="1" applyAlignment="1">
      <alignment horizontal="center"/>
    </xf>
    <xf numFmtId="3" fontId="0" fillId="3" borderId="2" xfId="0" applyNumberFormat="1" applyFill="1" applyBorder="1"/>
    <xf numFmtId="3" fontId="0" fillId="0" borderId="0" xfId="0" applyNumberFormat="1"/>
    <xf numFmtId="3" fontId="0" fillId="3" borderId="41" xfId="0" applyNumberFormat="1" applyFill="1" applyBorder="1"/>
    <xf numFmtId="10" fontId="0" fillId="3" borderId="2" xfId="0" applyNumberFormat="1" applyFill="1" applyBorder="1"/>
    <xf numFmtId="10" fontId="0" fillId="3" borderId="41" xfId="0" applyNumberFormat="1" applyFill="1" applyBorder="1"/>
    <xf numFmtId="7" fontId="0" fillId="3" borderId="41" xfId="0" applyNumberFormat="1" applyFill="1" applyBorder="1"/>
    <xf numFmtId="1" fontId="0" fillId="3" borderId="41" xfId="0" applyNumberFormat="1" applyFill="1" applyBorder="1"/>
    <xf numFmtId="7" fontId="0" fillId="3" borderId="2" xfId="0" applyNumberFormat="1" applyFill="1" applyBorder="1"/>
    <xf numFmtId="0" fontId="4" fillId="0" borderId="2" xfId="0" applyFont="1" applyBorder="1" applyAlignment="1">
      <alignment horizontal="center" wrapText="1"/>
    </xf>
    <xf numFmtId="7" fontId="4" fillId="3" borderId="8" xfId="0" applyNumberFormat="1" applyFont="1" applyFill="1" applyBorder="1"/>
    <xf numFmtId="7" fontId="9" fillId="3" borderId="41" xfId="2" applyNumberFormat="1" applyFont="1" applyFill="1" applyBorder="1"/>
    <xf numFmtId="10" fontId="21" fillId="0" borderId="0" xfId="13" applyNumberFormat="1" applyFont="1" applyFill="1" applyBorder="1" applyAlignment="1">
      <alignment horizontal="left"/>
    </xf>
    <xf numFmtId="0" fontId="4" fillId="0" borderId="0" xfId="12" applyAlignment="1">
      <alignment horizontal="left"/>
    </xf>
    <xf numFmtId="0" fontId="4" fillId="0" borderId="0" xfId="12" applyAlignment="1">
      <alignment horizontal="right"/>
    </xf>
    <xf numFmtId="37" fontId="4" fillId="4" borderId="2" xfId="0" applyNumberFormat="1" applyFont="1" applyFill="1" applyBorder="1" applyAlignment="1">
      <alignment horizontal="center"/>
    </xf>
    <xf numFmtId="168" fontId="9" fillId="4" borderId="6" xfId="12" applyNumberFormat="1" applyFont="1" applyFill="1" applyBorder="1"/>
    <xf numFmtId="5" fontId="9" fillId="4" borderId="20" xfId="12" applyNumberFormat="1" applyFont="1" applyFill="1" applyBorder="1"/>
    <xf numFmtId="5" fontId="4" fillId="3" borderId="2" xfId="0" applyNumberFormat="1" applyFont="1" applyFill="1" applyBorder="1"/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4" borderId="28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29" xfId="0" applyFill="1" applyBorder="1" applyAlignment="1">
      <alignment horizontal="left" vertical="top"/>
    </xf>
    <xf numFmtId="0" fontId="0" fillId="4" borderId="30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33" xfId="0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4" borderId="34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27" xfId="0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0" xfId="6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6" fillId="0" borderId="0" xfId="9" applyFont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0" borderId="0" xfId="2" applyFont="1" applyAlignment="1">
      <alignment horizontal="center"/>
    </xf>
    <xf numFmtId="49" fontId="10" fillId="0" borderId="0" xfId="2" applyNumberFormat="1" applyFont="1" applyAlignment="1">
      <alignment horizontal="center"/>
    </xf>
    <xf numFmtId="0" fontId="10" fillId="0" borderId="0" xfId="6" applyFont="1" applyAlignment="1">
      <alignment horizontal="center"/>
    </xf>
    <xf numFmtId="167" fontId="7" fillId="0" borderId="0" xfId="6" applyNumberFormat="1" applyFont="1" applyAlignment="1">
      <alignment horizontal="center" wrapText="1"/>
    </xf>
    <xf numFmtId="0" fontId="2" fillId="0" borderId="0" xfId="7" applyFont="1" applyAlignment="1">
      <alignment horizontal="center"/>
    </xf>
    <xf numFmtId="0" fontId="2" fillId="0" borderId="0" xfId="12" applyFont="1" applyAlignment="1">
      <alignment horizontal="center"/>
    </xf>
    <xf numFmtId="0" fontId="10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2" fillId="0" borderId="0" xfId="4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5">
    <cellStyle name="Normal" xfId="0" builtinId="0"/>
    <cellStyle name="Normal 2" xfId="6" xr:uid="{00000000-0005-0000-0000-000002000000}"/>
    <cellStyle name="Normal 2 2" xfId="9" xr:uid="{00000000-0005-0000-0000-000003000000}"/>
    <cellStyle name="Normal 2 3" xfId="12" xr:uid="{241F9994-8185-46AB-B986-4632B9EC6363}"/>
    <cellStyle name="Normal 3" xfId="11" xr:uid="{6019FE61-B83A-4483-8FF6-094923AEC19C}"/>
    <cellStyle name="Normal 3 2" xfId="14" xr:uid="{2E33E596-7807-4C77-9A68-9EA0CA56E83A}"/>
    <cellStyle name="Normal_rcf PNMI app c CM cst rpt after 7-31-08" xfId="1" xr:uid="{00000000-0005-0000-0000-000004000000}"/>
    <cellStyle name="Normal_sch a" xfId="2" xr:uid="{00000000-0005-0000-0000-000005000000}"/>
    <cellStyle name="Normal_sch a 2" xfId="8" xr:uid="{00000000-0005-0000-0000-000006000000}"/>
    <cellStyle name="Normal_sch e" xfId="3" xr:uid="{00000000-0005-0000-0000-000007000000}"/>
    <cellStyle name="Normal_sch e 2" xfId="5" xr:uid="{00000000-0005-0000-0000-000008000000}"/>
    <cellStyle name="Normal_sch g" xfId="4" xr:uid="{00000000-0005-0000-0000-000009000000}"/>
    <cellStyle name="Normal_sch k" xfId="7" xr:uid="{00000000-0005-0000-0000-00000A000000}"/>
    <cellStyle name="Percent" xfId="10" builtinId="5"/>
    <cellStyle name="Percent 2" xfId="13" xr:uid="{13A1DF01-FC15-4F7C-B813-D8B70AACD5EF}"/>
  </cellStyles>
  <dxfs count="15"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</dxf>
    <dxf>
      <font>
        <u val="none"/>
      </font>
      <border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3"/>
  <sheetViews>
    <sheetView showGridLines="0" tabSelected="1" zoomScaleNormal="100" workbookViewId="0">
      <selection activeCell="B4" sqref="B4:C4"/>
    </sheetView>
  </sheetViews>
  <sheetFormatPr defaultRowHeight="15" x14ac:dyDescent="0.2"/>
  <cols>
    <col min="1" max="1" width="21.21875" customWidth="1"/>
    <col min="2" max="2" width="19.33203125" customWidth="1"/>
    <col min="3" max="3" width="15.6640625" customWidth="1"/>
    <col min="4" max="5" width="14.77734375" customWidth="1"/>
    <col min="6" max="6" width="13.44140625" customWidth="1"/>
  </cols>
  <sheetData>
    <row r="1" spans="1:5" ht="15.75" x14ac:dyDescent="0.25">
      <c r="A1" s="206" t="s">
        <v>532</v>
      </c>
    </row>
    <row r="2" spans="1:5" ht="15.75" x14ac:dyDescent="0.25">
      <c r="A2" s="206"/>
    </row>
    <row r="3" spans="1:5" ht="15.75" x14ac:dyDescent="0.25">
      <c r="A3" s="58" t="s">
        <v>192</v>
      </c>
    </row>
    <row r="4" spans="1:5" x14ac:dyDescent="0.2">
      <c r="A4" t="s">
        <v>184</v>
      </c>
      <c r="B4" s="339"/>
      <c r="C4" s="335"/>
    </row>
    <row r="5" spans="1:5" x14ac:dyDescent="0.2">
      <c r="A5" t="s">
        <v>166</v>
      </c>
      <c r="B5" s="335"/>
      <c r="C5" s="335"/>
    </row>
    <row r="6" spans="1:5" x14ac:dyDescent="0.2">
      <c r="A6" s="14" t="s">
        <v>196</v>
      </c>
      <c r="B6" s="83"/>
    </row>
    <row r="7" spans="1:5" x14ac:dyDescent="0.2">
      <c r="A7" s="14" t="s">
        <v>197</v>
      </c>
      <c r="B7" s="83"/>
      <c r="C7" s="20"/>
      <c r="D7" s="20"/>
      <c r="E7" s="20"/>
    </row>
    <row r="8" spans="1:5" x14ac:dyDescent="0.2">
      <c r="A8" s="14" t="s">
        <v>195</v>
      </c>
      <c r="B8" s="139"/>
      <c r="C8" s="20"/>
      <c r="D8" s="20"/>
      <c r="E8" s="20"/>
    </row>
    <row r="9" spans="1:5" x14ac:dyDescent="0.2">
      <c r="A9" t="s">
        <v>187</v>
      </c>
      <c r="B9" s="83"/>
    </row>
    <row r="10" spans="1:5" x14ac:dyDescent="0.2">
      <c r="A10" t="s">
        <v>188</v>
      </c>
      <c r="B10" s="83"/>
    </row>
    <row r="11" spans="1:5" x14ac:dyDescent="0.2">
      <c r="A11" t="s">
        <v>189</v>
      </c>
      <c r="B11" s="78"/>
    </row>
    <row r="13" spans="1:5" x14ac:dyDescent="0.2">
      <c r="A13" s="14" t="s">
        <v>211</v>
      </c>
      <c r="B13" s="83"/>
    </row>
    <row r="14" spans="1:5" x14ac:dyDescent="0.2">
      <c r="A14" t="s">
        <v>185</v>
      </c>
      <c r="B14" s="79"/>
    </row>
    <row r="15" spans="1:5" x14ac:dyDescent="0.2">
      <c r="A15" t="s">
        <v>186</v>
      </c>
      <c r="B15" s="79"/>
    </row>
    <row r="17" spans="1:5" x14ac:dyDescent="0.2">
      <c r="A17" s="14" t="s">
        <v>258</v>
      </c>
      <c r="B17" s="121"/>
    </row>
    <row r="19" spans="1:5" x14ac:dyDescent="0.2">
      <c r="A19" t="s">
        <v>533</v>
      </c>
      <c r="B19" s="83"/>
    </row>
    <row r="20" spans="1:5" x14ac:dyDescent="0.2">
      <c r="A20" s="252" t="s">
        <v>534</v>
      </c>
      <c r="B20" s="252"/>
    </row>
    <row r="22" spans="1:5" x14ac:dyDescent="0.2">
      <c r="A22" s="12" t="s">
        <v>190</v>
      </c>
      <c r="B22" s="12"/>
      <c r="C22" s="12"/>
      <c r="D22" s="12"/>
      <c r="E22" s="12"/>
    </row>
    <row r="23" spans="1:5" x14ac:dyDescent="0.2">
      <c r="A23" s="3" t="s">
        <v>66</v>
      </c>
      <c r="B23" s="78"/>
      <c r="C23" s="3"/>
      <c r="D23" s="3"/>
      <c r="E23" s="3"/>
    </row>
    <row r="25" spans="1:5" x14ac:dyDescent="0.2">
      <c r="A25" s="5" t="s">
        <v>64</v>
      </c>
      <c r="B25" s="5"/>
      <c r="C25" s="5"/>
      <c r="D25" s="5"/>
      <c r="E25" s="5"/>
    </row>
    <row r="26" spans="1:5" x14ac:dyDescent="0.2">
      <c r="A26" s="87" t="s">
        <v>191</v>
      </c>
      <c r="B26" s="87" t="s">
        <v>200</v>
      </c>
      <c r="C26" s="87" t="s">
        <v>66</v>
      </c>
    </row>
    <row r="27" spans="1:5" x14ac:dyDescent="0.2">
      <c r="A27" s="91" t="s">
        <v>181</v>
      </c>
      <c r="B27" s="91" t="s">
        <v>181</v>
      </c>
      <c r="C27" s="92"/>
    </row>
    <row r="28" spans="1:5" x14ac:dyDescent="0.2">
      <c r="A28" s="93" t="s">
        <v>181</v>
      </c>
      <c r="B28" s="93" t="s">
        <v>181</v>
      </c>
      <c r="C28" s="94"/>
    </row>
    <row r="29" spans="1:5" x14ac:dyDescent="0.2">
      <c r="A29" s="93" t="s">
        <v>181</v>
      </c>
      <c r="B29" s="93" t="s">
        <v>181</v>
      </c>
      <c r="C29" s="94"/>
    </row>
    <row r="30" spans="1:5" x14ac:dyDescent="0.2">
      <c r="A30" s="93" t="s">
        <v>181</v>
      </c>
      <c r="B30" s="93" t="s">
        <v>181</v>
      </c>
      <c r="C30" s="94"/>
    </row>
    <row r="31" spans="1:5" x14ac:dyDescent="0.2">
      <c r="A31" s="95" t="s">
        <v>181</v>
      </c>
      <c r="B31" s="95" t="s">
        <v>181</v>
      </c>
      <c r="C31" s="96"/>
    </row>
    <row r="33" spans="1:4" ht="15.75" x14ac:dyDescent="0.25">
      <c r="A33" s="58" t="s">
        <v>193</v>
      </c>
    </row>
    <row r="34" spans="1:4" x14ac:dyDescent="0.2">
      <c r="A34" s="77" t="s">
        <v>198</v>
      </c>
      <c r="B34" s="335"/>
      <c r="C34" s="335"/>
    </row>
    <row r="35" spans="1:4" x14ac:dyDescent="0.2">
      <c r="A35" s="14" t="s">
        <v>166</v>
      </c>
      <c r="B35" s="335"/>
      <c r="C35" s="335"/>
    </row>
    <row r="36" spans="1:4" x14ac:dyDescent="0.2">
      <c r="A36" s="14" t="s">
        <v>196</v>
      </c>
      <c r="B36" s="83"/>
    </row>
    <row r="37" spans="1:4" x14ac:dyDescent="0.2">
      <c r="A37" s="14" t="s">
        <v>197</v>
      </c>
      <c r="B37" s="83"/>
    </row>
    <row r="38" spans="1:4" x14ac:dyDescent="0.2">
      <c r="A38" s="14" t="s">
        <v>195</v>
      </c>
      <c r="B38" s="139"/>
    </row>
    <row r="39" spans="1:4" x14ac:dyDescent="0.2">
      <c r="A39" s="14" t="s">
        <v>188</v>
      </c>
      <c r="B39" s="83"/>
    </row>
    <row r="40" spans="1:4" x14ac:dyDescent="0.2">
      <c r="A40" s="14" t="s">
        <v>189</v>
      </c>
      <c r="B40" s="78"/>
    </row>
    <row r="42" spans="1:4" x14ac:dyDescent="0.2">
      <c r="A42" s="14" t="s">
        <v>199</v>
      </c>
      <c r="B42" s="83"/>
    </row>
    <row r="44" spans="1:4" x14ac:dyDescent="0.2">
      <c r="A44" s="12" t="s">
        <v>531</v>
      </c>
    </row>
    <row r="45" spans="1:4" x14ac:dyDescent="0.2">
      <c r="A45" s="85" t="s">
        <v>58</v>
      </c>
      <c r="B45" s="85" t="s">
        <v>130</v>
      </c>
      <c r="C45" s="85" t="s">
        <v>194</v>
      </c>
      <c r="D45" s="86"/>
    </row>
    <row r="46" spans="1:4" x14ac:dyDescent="0.2">
      <c r="A46" s="88"/>
      <c r="B46" s="88"/>
      <c r="C46" s="338"/>
      <c r="D46" s="338"/>
    </row>
    <row r="47" spans="1:4" x14ac:dyDescent="0.2">
      <c r="A47" s="89"/>
      <c r="B47" s="89"/>
      <c r="C47" s="320"/>
      <c r="D47" s="320"/>
    </row>
    <row r="48" spans="1:4" x14ac:dyDescent="0.2">
      <c r="A48" s="89"/>
      <c r="B48" s="89"/>
      <c r="C48" s="320"/>
      <c r="D48" s="320"/>
    </row>
    <row r="49" spans="1:4" x14ac:dyDescent="0.2">
      <c r="A49" s="89"/>
      <c r="B49" s="89"/>
      <c r="C49" s="320"/>
      <c r="D49" s="320"/>
    </row>
    <row r="50" spans="1:4" x14ac:dyDescent="0.2">
      <c r="A50" s="89"/>
      <c r="B50" s="89"/>
      <c r="C50" s="320"/>
      <c r="D50" s="320"/>
    </row>
    <row r="51" spans="1:4" x14ac:dyDescent="0.2">
      <c r="A51" s="89"/>
      <c r="B51" s="89"/>
      <c r="C51" s="320"/>
      <c r="D51" s="320"/>
    </row>
    <row r="52" spans="1:4" x14ac:dyDescent="0.2">
      <c r="A52" s="89"/>
      <c r="B52" s="89"/>
      <c r="C52" s="320"/>
      <c r="D52" s="320"/>
    </row>
    <row r="53" spans="1:4" x14ac:dyDescent="0.2">
      <c r="A53" s="90"/>
      <c r="B53" s="90"/>
      <c r="C53" s="321"/>
      <c r="D53" s="321"/>
    </row>
    <row r="55" spans="1:4" ht="15.75" x14ac:dyDescent="0.25">
      <c r="A55" s="58" t="s">
        <v>201</v>
      </c>
    </row>
    <row r="56" spans="1:4" x14ac:dyDescent="0.2">
      <c r="A56" s="14" t="s">
        <v>69</v>
      </c>
      <c r="B56" s="335"/>
      <c r="C56" s="335"/>
    </row>
    <row r="57" spans="1:4" x14ac:dyDescent="0.2">
      <c r="A57" s="14" t="s">
        <v>202</v>
      </c>
      <c r="B57" s="335"/>
      <c r="C57" s="335"/>
    </row>
    <row r="58" spans="1:4" x14ac:dyDescent="0.2">
      <c r="A58" s="14" t="s">
        <v>196</v>
      </c>
      <c r="B58" s="83"/>
    </row>
    <row r="59" spans="1:4" x14ac:dyDescent="0.2">
      <c r="A59" s="14" t="s">
        <v>197</v>
      </c>
      <c r="B59" s="83"/>
    </row>
    <row r="60" spans="1:4" x14ac:dyDescent="0.2">
      <c r="A60" s="14" t="s">
        <v>195</v>
      </c>
      <c r="B60" s="139"/>
    </row>
    <row r="61" spans="1:4" x14ac:dyDescent="0.2">
      <c r="A61" s="14" t="s">
        <v>188</v>
      </c>
      <c r="B61" s="83"/>
    </row>
    <row r="62" spans="1:4" x14ac:dyDescent="0.2">
      <c r="A62" s="14" t="s">
        <v>203</v>
      </c>
      <c r="B62" s="78"/>
    </row>
    <row r="64" spans="1:4" ht="15.75" x14ac:dyDescent="0.25">
      <c r="A64" s="58" t="s">
        <v>204</v>
      </c>
    </row>
    <row r="65" spans="1:6" x14ac:dyDescent="0.2">
      <c r="A65" s="14" t="s">
        <v>262</v>
      </c>
    </row>
    <row r="66" spans="1:6" x14ac:dyDescent="0.2">
      <c r="A66" s="14" t="s">
        <v>263</v>
      </c>
      <c r="D66" s="101"/>
    </row>
    <row r="67" spans="1:6" ht="15.75" x14ac:dyDescent="0.25">
      <c r="A67" s="58"/>
    </row>
    <row r="68" spans="1:6" x14ac:dyDescent="0.2">
      <c r="A68" s="12" t="s">
        <v>205</v>
      </c>
    </row>
    <row r="69" spans="1:6" x14ac:dyDescent="0.2">
      <c r="A69" s="85" t="s">
        <v>206</v>
      </c>
      <c r="B69" s="85" t="s">
        <v>191</v>
      </c>
      <c r="C69" s="85" t="s">
        <v>200</v>
      </c>
      <c r="D69" s="340" t="s">
        <v>207</v>
      </c>
      <c r="E69" s="340"/>
      <c r="F69" s="340"/>
    </row>
    <row r="70" spans="1:6" x14ac:dyDescent="0.2">
      <c r="A70" s="88"/>
      <c r="B70" s="88"/>
      <c r="C70" s="88"/>
      <c r="D70" s="338"/>
      <c r="E70" s="338"/>
      <c r="F70" s="338"/>
    </row>
    <row r="71" spans="1:6" x14ac:dyDescent="0.2">
      <c r="A71" s="89"/>
      <c r="B71" s="89"/>
      <c r="C71" s="89"/>
      <c r="D71" s="320"/>
      <c r="E71" s="320"/>
      <c r="F71" s="320"/>
    </row>
    <row r="72" spans="1:6" x14ac:dyDescent="0.2">
      <c r="A72" s="89"/>
      <c r="B72" s="89"/>
      <c r="C72" s="89"/>
      <c r="D72" s="320"/>
      <c r="E72" s="320"/>
      <c r="F72" s="320"/>
    </row>
    <row r="73" spans="1:6" x14ac:dyDescent="0.2">
      <c r="A73" s="90"/>
      <c r="B73" s="90"/>
      <c r="C73" s="90"/>
      <c r="D73" s="321"/>
      <c r="E73" s="321"/>
      <c r="F73" s="321"/>
    </row>
    <row r="75" spans="1:6" ht="15.75" x14ac:dyDescent="0.25">
      <c r="A75" s="58" t="s">
        <v>214</v>
      </c>
    </row>
    <row r="76" spans="1:6" x14ac:dyDescent="0.2">
      <c r="A76" t="s">
        <v>256</v>
      </c>
    </row>
    <row r="77" spans="1:6" x14ac:dyDescent="0.2">
      <c r="A77" t="s">
        <v>257</v>
      </c>
    </row>
    <row r="78" spans="1:6" x14ac:dyDescent="0.2">
      <c r="A78" s="14" t="s">
        <v>264</v>
      </c>
    </row>
    <row r="80" spans="1:6" x14ac:dyDescent="0.2">
      <c r="A80" t="s">
        <v>152</v>
      </c>
    </row>
    <row r="82" spans="1:6" x14ac:dyDescent="0.2">
      <c r="A82" s="19" t="s">
        <v>221</v>
      </c>
      <c r="B82" s="4"/>
      <c r="C82" s="4"/>
      <c r="D82" s="4"/>
      <c r="E82" s="4"/>
      <c r="F82" s="4"/>
    </row>
    <row r="83" spans="1:6" x14ac:dyDescent="0.2">
      <c r="A83" s="14" t="s">
        <v>215</v>
      </c>
      <c r="B83" s="335"/>
      <c r="C83" s="335"/>
    </row>
    <row r="84" spans="1:6" x14ac:dyDescent="0.2">
      <c r="A84" s="14" t="s">
        <v>216</v>
      </c>
      <c r="B84" s="335"/>
      <c r="C84" s="335"/>
    </row>
    <row r="85" spans="1:6" x14ac:dyDescent="0.2">
      <c r="A85" s="14" t="s">
        <v>217</v>
      </c>
      <c r="B85" s="83"/>
    </row>
    <row r="86" spans="1:6" x14ac:dyDescent="0.2">
      <c r="A86" s="14" t="s">
        <v>218</v>
      </c>
      <c r="B86" s="83"/>
    </row>
    <row r="87" spans="1:6" x14ac:dyDescent="0.2">
      <c r="A87" s="14" t="s">
        <v>219</v>
      </c>
      <c r="B87" s="83"/>
    </row>
    <row r="89" spans="1:6" x14ac:dyDescent="0.2">
      <c r="A89" s="14" t="s">
        <v>229</v>
      </c>
      <c r="B89" s="83"/>
    </row>
    <row r="90" spans="1:6" x14ac:dyDescent="0.2">
      <c r="A90" s="14" t="s">
        <v>220</v>
      </c>
      <c r="C90" s="326"/>
      <c r="D90" s="336"/>
      <c r="E90" s="336"/>
      <c r="F90" s="337"/>
    </row>
    <row r="91" spans="1:6" x14ac:dyDescent="0.2">
      <c r="C91" s="329"/>
      <c r="D91" s="330"/>
      <c r="E91" s="330"/>
      <c r="F91" s="331"/>
    </row>
    <row r="92" spans="1:6" x14ac:dyDescent="0.2">
      <c r="C92" s="329"/>
      <c r="D92" s="330"/>
      <c r="E92" s="330"/>
      <c r="F92" s="331"/>
    </row>
    <row r="93" spans="1:6" x14ac:dyDescent="0.2">
      <c r="C93" s="332"/>
      <c r="D93" s="333"/>
      <c r="E93" s="333"/>
      <c r="F93" s="334"/>
    </row>
    <row r="95" spans="1:6" x14ac:dyDescent="0.2">
      <c r="A95" s="14" t="s">
        <v>31</v>
      </c>
      <c r="C95" s="83"/>
    </row>
    <row r="96" spans="1:6" x14ac:dyDescent="0.2">
      <c r="A96" s="14" t="s">
        <v>30</v>
      </c>
      <c r="C96" s="84"/>
    </row>
    <row r="97" spans="1:6" x14ac:dyDescent="0.2">
      <c r="A97" s="14" t="s">
        <v>120</v>
      </c>
      <c r="C97" s="84"/>
    </row>
    <row r="98" spans="1:6" x14ac:dyDescent="0.2">
      <c r="A98" s="14" t="s">
        <v>125</v>
      </c>
      <c r="C98" s="138"/>
    </row>
    <row r="100" spans="1:6" x14ac:dyDescent="0.2">
      <c r="A100" s="19" t="s">
        <v>222</v>
      </c>
      <c r="B100" s="4"/>
      <c r="C100" s="4"/>
      <c r="D100" s="4"/>
      <c r="E100" s="4"/>
      <c r="F100" s="4"/>
    </row>
    <row r="101" spans="1:6" x14ac:dyDescent="0.2">
      <c r="A101" s="14" t="s">
        <v>223</v>
      </c>
      <c r="B101" s="335"/>
      <c r="C101" s="335"/>
    </row>
    <row r="102" spans="1:6" x14ac:dyDescent="0.2">
      <c r="A102" s="14" t="s">
        <v>224</v>
      </c>
      <c r="B102" s="335"/>
      <c r="C102" s="335"/>
    </row>
    <row r="103" spans="1:6" x14ac:dyDescent="0.2">
      <c r="A103" s="14" t="s">
        <v>225</v>
      </c>
      <c r="B103" s="83"/>
    </row>
    <row r="104" spans="1:6" x14ac:dyDescent="0.2">
      <c r="A104" s="14" t="s">
        <v>226</v>
      </c>
      <c r="B104" s="83"/>
    </row>
    <row r="105" spans="1:6" x14ac:dyDescent="0.2">
      <c r="A105" s="14" t="s">
        <v>227</v>
      </c>
      <c r="B105" s="83"/>
    </row>
    <row r="107" spans="1:6" x14ac:dyDescent="0.2">
      <c r="A107" s="14" t="s">
        <v>228</v>
      </c>
      <c r="B107" s="83"/>
    </row>
    <row r="108" spans="1:6" x14ac:dyDescent="0.2">
      <c r="A108" s="14" t="s">
        <v>220</v>
      </c>
      <c r="C108" s="326"/>
      <c r="D108" s="327"/>
      <c r="E108" s="327"/>
      <c r="F108" s="328"/>
    </row>
    <row r="109" spans="1:6" x14ac:dyDescent="0.2">
      <c r="C109" s="329"/>
      <c r="D109" s="330"/>
      <c r="E109" s="330"/>
      <c r="F109" s="331"/>
    </row>
    <row r="110" spans="1:6" x14ac:dyDescent="0.2">
      <c r="C110" s="329"/>
      <c r="D110" s="330"/>
      <c r="E110" s="330"/>
      <c r="F110" s="331"/>
    </row>
    <row r="111" spans="1:6" x14ac:dyDescent="0.2">
      <c r="C111" s="332"/>
      <c r="D111" s="333"/>
      <c r="E111" s="333"/>
      <c r="F111" s="334"/>
    </row>
    <row r="113" spans="1:6" x14ac:dyDescent="0.2">
      <c r="A113" s="14" t="s">
        <v>31</v>
      </c>
      <c r="C113" s="83"/>
    </row>
    <row r="114" spans="1:6" x14ac:dyDescent="0.2">
      <c r="A114" s="14" t="s">
        <v>30</v>
      </c>
      <c r="C114" s="84"/>
    </row>
    <row r="115" spans="1:6" x14ac:dyDescent="0.2">
      <c r="A115" s="14" t="s">
        <v>120</v>
      </c>
      <c r="C115" s="84"/>
    </row>
    <row r="116" spans="1:6" x14ac:dyDescent="0.2">
      <c r="A116" s="14" t="s">
        <v>125</v>
      </c>
      <c r="C116" s="138"/>
    </row>
    <row r="118" spans="1:6" x14ac:dyDescent="0.2">
      <c r="A118" s="19" t="s">
        <v>230</v>
      </c>
      <c r="B118" s="4"/>
      <c r="C118" s="4"/>
      <c r="D118" s="4"/>
      <c r="E118" s="4"/>
      <c r="F118" s="4"/>
    </row>
    <row r="119" spans="1:6" x14ac:dyDescent="0.2">
      <c r="A119" s="14" t="s">
        <v>231</v>
      </c>
      <c r="B119" s="335"/>
      <c r="C119" s="335"/>
    </row>
    <row r="120" spans="1:6" x14ac:dyDescent="0.2">
      <c r="A120" s="14" t="s">
        <v>232</v>
      </c>
      <c r="B120" s="335"/>
      <c r="C120" s="335"/>
    </row>
    <row r="121" spans="1:6" x14ac:dyDescent="0.2">
      <c r="A121" s="14" t="s">
        <v>233</v>
      </c>
      <c r="B121" s="83"/>
    </row>
    <row r="122" spans="1:6" x14ac:dyDescent="0.2">
      <c r="A122" s="14" t="s">
        <v>234</v>
      </c>
      <c r="B122" s="83"/>
    </row>
    <row r="123" spans="1:6" x14ac:dyDescent="0.2">
      <c r="A123" s="14" t="s">
        <v>235</v>
      </c>
      <c r="B123" s="83"/>
    </row>
    <row r="125" spans="1:6" x14ac:dyDescent="0.2">
      <c r="A125" s="14" t="s">
        <v>236</v>
      </c>
      <c r="B125" s="83"/>
    </row>
    <row r="126" spans="1:6" x14ac:dyDescent="0.2">
      <c r="A126" s="14" t="s">
        <v>220</v>
      </c>
      <c r="C126" s="326"/>
      <c r="D126" s="336"/>
      <c r="E126" s="336"/>
      <c r="F126" s="337"/>
    </row>
    <row r="127" spans="1:6" x14ac:dyDescent="0.2">
      <c r="C127" s="329"/>
      <c r="D127" s="330"/>
      <c r="E127" s="330"/>
      <c r="F127" s="331"/>
    </row>
    <row r="128" spans="1:6" x14ac:dyDescent="0.2">
      <c r="C128" s="329"/>
      <c r="D128" s="330"/>
      <c r="E128" s="330"/>
      <c r="F128" s="331"/>
    </row>
    <row r="129" spans="1:6" x14ac:dyDescent="0.2">
      <c r="C129" s="332"/>
      <c r="D129" s="333"/>
      <c r="E129" s="333"/>
      <c r="F129" s="334"/>
    </row>
    <row r="131" spans="1:6" x14ac:dyDescent="0.2">
      <c r="A131" s="14" t="s">
        <v>31</v>
      </c>
      <c r="C131" s="83"/>
    </row>
    <row r="132" spans="1:6" x14ac:dyDescent="0.2">
      <c r="A132" s="14" t="s">
        <v>30</v>
      </c>
      <c r="C132" s="84"/>
    </row>
    <row r="133" spans="1:6" x14ac:dyDescent="0.2">
      <c r="A133" s="14" t="s">
        <v>120</v>
      </c>
      <c r="C133" s="84"/>
    </row>
    <row r="134" spans="1:6" x14ac:dyDescent="0.2">
      <c r="A134" s="14" t="s">
        <v>125</v>
      </c>
      <c r="C134" s="138"/>
    </row>
    <row r="136" spans="1:6" ht="15.75" x14ac:dyDescent="0.25">
      <c r="A136" s="58" t="s">
        <v>237</v>
      </c>
    </row>
    <row r="138" spans="1:6" x14ac:dyDescent="0.2">
      <c r="A138" s="14" t="s">
        <v>128</v>
      </c>
    </row>
    <row r="139" spans="1:6" x14ac:dyDescent="0.2">
      <c r="A139" t="s">
        <v>33</v>
      </c>
    </row>
    <row r="140" spans="1:6" x14ac:dyDescent="0.2">
      <c r="A140" s="86" t="s">
        <v>206</v>
      </c>
      <c r="B140" s="323" t="s">
        <v>238</v>
      </c>
      <c r="C140" s="324"/>
      <c r="D140" s="324"/>
      <c r="E140" s="324"/>
      <c r="F140" s="325"/>
    </row>
    <row r="141" spans="1:6" x14ac:dyDescent="0.2">
      <c r="A141" s="88"/>
      <c r="B141" s="338"/>
      <c r="C141" s="338"/>
      <c r="D141" s="338"/>
      <c r="E141" s="338"/>
      <c r="F141" s="338"/>
    </row>
    <row r="142" spans="1:6" x14ac:dyDescent="0.2">
      <c r="A142" s="89"/>
      <c r="B142" s="320"/>
      <c r="C142" s="320"/>
      <c r="D142" s="320"/>
      <c r="E142" s="320"/>
      <c r="F142" s="320"/>
    </row>
    <row r="143" spans="1:6" x14ac:dyDescent="0.2">
      <c r="A143" s="90"/>
      <c r="B143" s="321"/>
      <c r="C143" s="321"/>
      <c r="D143" s="321"/>
      <c r="E143" s="321"/>
      <c r="F143" s="321"/>
    </row>
    <row r="145" spans="1:6" x14ac:dyDescent="0.2">
      <c r="A145" s="14" t="s">
        <v>129</v>
      </c>
    </row>
    <row r="146" spans="1:6" x14ac:dyDescent="0.2">
      <c r="A146" t="s">
        <v>34</v>
      </c>
    </row>
    <row r="147" spans="1:6" x14ac:dyDescent="0.2">
      <c r="A147" s="323" t="s">
        <v>239</v>
      </c>
      <c r="B147" s="325"/>
      <c r="C147" s="85" t="s">
        <v>32</v>
      </c>
      <c r="D147" s="323" t="s">
        <v>240</v>
      </c>
      <c r="E147" s="324"/>
      <c r="F147" s="325"/>
    </row>
    <row r="148" spans="1:6" x14ac:dyDescent="0.2">
      <c r="A148" s="322"/>
      <c r="B148" s="322"/>
      <c r="C148" s="97"/>
      <c r="D148" s="322"/>
      <c r="E148" s="322"/>
      <c r="F148" s="322"/>
    </row>
    <row r="149" spans="1:6" x14ac:dyDescent="0.2">
      <c r="A149" s="320"/>
      <c r="B149" s="320"/>
      <c r="C149" s="98"/>
      <c r="D149" s="320"/>
      <c r="E149" s="320"/>
      <c r="F149" s="320"/>
    </row>
    <row r="150" spans="1:6" x14ac:dyDescent="0.2">
      <c r="A150" s="320"/>
      <c r="B150" s="320"/>
      <c r="C150" s="98"/>
      <c r="D150" s="320"/>
      <c r="E150" s="320"/>
      <c r="F150" s="320"/>
    </row>
    <row r="151" spans="1:6" x14ac:dyDescent="0.2">
      <c r="A151" s="320"/>
      <c r="B151" s="320"/>
      <c r="C151" s="98"/>
      <c r="D151" s="320"/>
      <c r="E151" s="320"/>
      <c r="F151" s="320"/>
    </row>
    <row r="152" spans="1:6" x14ac:dyDescent="0.2">
      <c r="A152" s="320"/>
      <c r="B152" s="320"/>
      <c r="C152" s="98"/>
      <c r="D152" s="320"/>
      <c r="E152" s="320"/>
      <c r="F152" s="320"/>
    </row>
    <row r="153" spans="1:6" x14ac:dyDescent="0.2">
      <c r="A153" s="321"/>
      <c r="B153" s="321"/>
      <c r="C153" s="99"/>
      <c r="D153" s="321"/>
      <c r="E153" s="321"/>
      <c r="F153" s="321"/>
    </row>
  </sheetData>
  <mergeCells count="46">
    <mergeCell ref="D72:F72"/>
    <mergeCell ref="D73:F73"/>
    <mergeCell ref="C52:D52"/>
    <mergeCell ref="C53:D53"/>
    <mergeCell ref="B56:C56"/>
    <mergeCell ref="B57:C57"/>
    <mergeCell ref="D70:F70"/>
    <mergeCell ref="D71:F71"/>
    <mergeCell ref="D69:F69"/>
    <mergeCell ref="C51:D51"/>
    <mergeCell ref="B34:C34"/>
    <mergeCell ref="B35:C35"/>
    <mergeCell ref="B4:C4"/>
    <mergeCell ref="B5:C5"/>
    <mergeCell ref="C46:D46"/>
    <mergeCell ref="C47:D47"/>
    <mergeCell ref="C48:D48"/>
    <mergeCell ref="C49:D49"/>
    <mergeCell ref="C50:D50"/>
    <mergeCell ref="C90:F93"/>
    <mergeCell ref="B83:C83"/>
    <mergeCell ref="B84:C84"/>
    <mergeCell ref="B101:C101"/>
    <mergeCell ref="B102:C102"/>
    <mergeCell ref="C108:F111"/>
    <mergeCell ref="B119:C119"/>
    <mergeCell ref="B120:C120"/>
    <mergeCell ref="C126:F129"/>
    <mergeCell ref="B141:F141"/>
    <mergeCell ref="B140:F140"/>
    <mergeCell ref="B142:F142"/>
    <mergeCell ref="B143:F143"/>
    <mergeCell ref="A148:B148"/>
    <mergeCell ref="A149:B149"/>
    <mergeCell ref="A150:B150"/>
    <mergeCell ref="D147:F147"/>
    <mergeCell ref="A147:B147"/>
    <mergeCell ref="A151:B151"/>
    <mergeCell ref="A152:B152"/>
    <mergeCell ref="A153:B153"/>
    <mergeCell ref="D148:F148"/>
    <mergeCell ref="D149:F149"/>
    <mergeCell ref="D150:F150"/>
    <mergeCell ref="D151:F151"/>
    <mergeCell ref="D152:F152"/>
    <mergeCell ref="D153:F153"/>
  </mergeCells>
  <dataValidations count="4">
    <dataValidation type="list" allowBlank="1" sqref="D66 B19" xr:uid="{00000000-0002-0000-0000-000000000000}">
      <formula1>"Yes,No"</formula1>
    </dataValidation>
    <dataValidation type="list" allowBlank="1" sqref="B17" xr:uid="{00000000-0002-0000-0000-000001000000}">
      <formula1>"Geriatric,Alzheimer's,Private Pay"</formula1>
    </dataValidation>
    <dataValidation type="list" allowBlank="1" sqref="B13" xr:uid="{00000000-0002-0000-0000-000002000000}">
      <formula1>"AS-FILED,REVISED"</formula1>
    </dataValidation>
    <dataValidation type="list" allowBlank="1" sqref="B42" xr:uid="{00000000-0002-0000-0000-000003000000}">
      <formula1>"Sole Proprietor,Partnership,Corporation,Nonprofit,Government"</formula1>
    </dataValidation>
  </dataValidations>
  <pageMargins left="0.7" right="0.7" top="0.75" bottom="0.75" header="0.3" footer="0.3"/>
  <pageSetup scale="76" orientation="portrait" r:id="rId1"/>
  <rowBreaks count="2" manualBreakCount="2">
    <brk id="31" max="5" man="1"/>
    <brk id="134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B03C-6A8A-4E43-A309-9D60FF92A5B1}">
  <sheetPr>
    <pageSetUpPr autoPageBreaks="0" fitToPage="1"/>
  </sheetPr>
  <dimension ref="A1:M26"/>
  <sheetViews>
    <sheetView showGridLines="0" showOutlineSymbols="0" zoomScale="75" zoomScaleNormal="75" workbookViewId="0">
      <selection activeCell="F24" sqref="F24"/>
    </sheetView>
  </sheetViews>
  <sheetFormatPr defaultColWidth="9.6640625" defaultRowHeight="15" x14ac:dyDescent="0.2"/>
  <cols>
    <col min="1" max="1" width="3.109375" style="268" bestFit="1" customWidth="1"/>
    <col min="2" max="2" width="33.44140625" style="268" customWidth="1"/>
    <col min="3" max="3" width="0.88671875" style="268" customWidth="1"/>
    <col min="4" max="4" width="25.77734375" style="268" customWidth="1"/>
    <col min="5" max="5" width="0.88671875" style="268" customWidth="1"/>
    <col min="6" max="6" width="25.77734375" style="268" customWidth="1"/>
    <col min="7" max="7" width="12.88671875" style="268" bestFit="1" customWidth="1"/>
    <col min="8" max="8" width="9.6640625" style="268" customWidth="1"/>
    <col min="9" max="9" width="12.21875" style="268" customWidth="1"/>
    <col min="10" max="16384" width="9.6640625" style="268"/>
  </cols>
  <sheetData>
    <row r="1" spans="1:13" ht="15.75" x14ac:dyDescent="0.25">
      <c r="G1" s="269" t="str">
        <f>IF(GeneralInfo!$B$13="","",GeneralInfo!$B$13)</f>
        <v/>
      </c>
    </row>
    <row r="2" spans="1:13" ht="15.75" x14ac:dyDescent="0.25">
      <c r="G2" s="269" t="s">
        <v>562</v>
      </c>
    </row>
    <row r="3" spans="1:13" ht="15.75" customHeight="1" x14ac:dyDescent="0.25">
      <c r="A3" s="355">
        <f>GeneralInfo!$B$4</f>
        <v>0</v>
      </c>
      <c r="B3" s="355"/>
      <c r="C3" s="355"/>
      <c r="D3" s="355"/>
      <c r="E3" s="355"/>
      <c r="F3" s="355"/>
      <c r="G3" s="355"/>
      <c r="H3" s="176"/>
      <c r="I3" s="176"/>
      <c r="J3" s="176"/>
      <c r="K3" s="176"/>
      <c r="L3" s="176"/>
      <c r="M3" s="176"/>
    </row>
    <row r="4" spans="1:13" ht="15.75" x14ac:dyDescent="0.25">
      <c r="A4" s="356" t="s">
        <v>563</v>
      </c>
      <c r="B4" s="356"/>
      <c r="C4" s="356"/>
      <c r="D4" s="356"/>
      <c r="E4" s="356"/>
      <c r="F4" s="356"/>
      <c r="G4" s="356"/>
    </row>
    <row r="5" spans="1:13" ht="15.75" x14ac:dyDescent="0.25">
      <c r="A5" s="355" t="str">
        <f>"For the Period "&amp;TEXT(GeneralInfo!$B$14,"mm/dd/yyyy")&amp;" to "&amp;TEXT(GeneralInfo!$B$15,"mm/dd/yyyy")</f>
        <v>For the Period 01/00/1900 to 01/00/1900</v>
      </c>
      <c r="B5" s="355"/>
      <c r="C5" s="355"/>
      <c r="D5" s="355"/>
      <c r="E5" s="355"/>
      <c r="F5" s="355"/>
      <c r="G5" s="355"/>
      <c r="H5" s="176"/>
      <c r="I5" s="176"/>
      <c r="J5" s="176"/>
      <c r="K5" s="176"/>
      <c r="L5" s="176"/>
      <c r="M5" s="176"/>
    </row>
    <row r="6" spans="1:13" ht="15.75" x14ac:dyDescent="0.25">
      <c r="A6" s="270"/>
      <c r="C6" s="271"/>
      <c r="D6" s="271"/>
      <c r="E6" s="271"/>
      <c r="F6" s="271"/>
      <c r="G6" s="271"/>
    </row>
    <row r="7" spans="1:13" ht="15.75" x14ac:dyDescent="0.25">
      <c r="B7" s="272">
        <v>1</v>
      </c>
      <c r="D7" s="272">
        <v>2</v>
      </c>
      <c r="E7" s="272"/>
      <c r="F7" s="272">
        <v>3</v>
      </c>
      <c r="G7" s="272"/>
    </row>
    <row r="8" spans="1:13" ht="15.75" x14ac:dyDescent="0.25">
      <c r="D8" s="274" t="s">
        <v>564</v>
      </c>
      <c r="E8" s="274"/>
      <c r="F8" s="274" t="s">
        <v>565</v>
      </c>
      <c r="G8" s="274"/>
      <c r="I8" s="291"/>
    </row>
    <row r="9" spans="1:13" ht="16.5" thickBot="1" x14ac:dyDescent="0.3">
      <c r="B9" s="292" t="s">
        <v>566</v>
      </c>
      <c r="D9" s="293" t="s">
        <v>567</v>
      </c>
      <c r="E9" s="274"/>
      <c r="F9" s="293" t="s">
        <v>568</v>
      </c>
      <c r="G9" s="274"/>
    </row>
    <row r="10" spans="1:13" ht="30.75" customHeight="1" x14ac:dyDescent="0.2">
      <c r="A10" s="276">
        <v>1</v>
      </c>
      <c r="B10" s="294" t="s">
        <v>569</v>
      </c>
      <c r="D10" s="317">
        <v>0</v>
      </c>
      <c r="E10" s="278"/>
      <c r="F10" s="277">
        <v>0</v>
      </c>
      <c r="G10" s="284"/>
    </row>
    <row r="11" spans="1:13" ht="30.75" customHeight="1" x14ac:dyDescent="0.2">
      <c r="A11" s="276">
        <v>2</v>
      </c>
      <c r="B11" s="284" t="s">
        <v>629</v>
      </c>
      <c r="D11" s="298">
        <v>0</v>
      </c>
      <c r="E11" s="278"/>
      <c r="F11" s="283">
        <v>0</v>
      </c>
      <c r="G11" s="284"/>
    </row>
    <row r="12" spans="1:13" ht="30.75" customHeight="1" x14ac:dyDescent="0.2">
      <c r="A12" s="276">
        <v>3</v>
      </c>
      <c r="B12" s="284" t="s">
        <v>570</v>
      </c>
      <c r="D12" s="295">
        <v>0</v>
      </c>
      <c r="E12" s="278"/>
      <c r="F12" s="283">
        <v>0</v>
      </c>
      <c r="G12" s="284"/>
    </row>
    <row r="13" spans="1:13" ht="30.75" customHeight="1" x14ac:dyDescent="0.2">
      <c r="A13" s="276">
        <v>4</v>
      </c>
      <c r="B13" s="284" t="s">
        <v>630</v>
      </c>
      <c r="D13" s="296">
        <v>0</v>
      </c>
      <c r="E13" s="278"/>
      <c r="F13" s="283">
        <v>0</v>
      </c>
      <c r="G13" s="284"/>
    </row>
    <row r="14" spans="1:13" ht="30.75" customHeight="1" x14ac:dyDescent="0.2">
      <c r="A14" s="276">
        <v>5</v>
      </c>
      <c r="B14" s="284" t="s">
        <v>571</v>
      </c>
      <c r="D14" s="296">
        <v>0</v>
      </c>
      <c r="E14" s="278"/>
      <c r="F14" s="283">
        <v>0</v>
      </c>
      <c r="G14" s="284"/>
    </row>
    <row r="15" spans="1:13" ht="30.75" customHeight="1" x14ac:dyDescent="0.2">
      <c r="A15" s="276">
        <v>6</v>
      </c>
      <c r="B15" s="284" t="s">
        <v>631</v>
      </c>
      <c r="D15" s="296">
        <v>0</v>
      </c>
      <c r="E15" s="278"/>
      <c r="F15" s="283">
        <v>0</v>
      </c>
      <c r="G15" s="284"/>
    </row>
    <row r="16" spans="1:13" ht="30.75" customHeight="1" x14ac:dyDescent="0.2">
      <c r="A16" s="276">
        <v>7</v>
      </c>
      <c r="B16" s="284" t="s">
        <v>572</v>
      </c>
      <c r="D16" s="296">
        <v>0</v>
      </c>
      <c r="E16" s="278"/>
      <c r="F16" s="283">
        <v>0</v>
      </c>
      <c r="G16" s="284"/>
    </row>
    <row r="17" spans="1:7" ht="30.75" customHeight="1" x14ac:dyDescent="0.2">
      <c r="A17" s="276">
        <v>8</v>
      </c>
      <c r="B17" s="284" t="s">
        <v>632</v>
      </c>
      <c r="D17" s="296">
        <v>0</v>
      </c>
      <c r="E17" s="278"/>
      <c r="F17" s="283">
        <v>0</v>
      </c>
      <c r="G17" s="284"/>
    </row>
    <row r="18" spans="1:7" ht="30.75" customHeight="1" x14ac:dyDescent="0.2">
      <c r="A18" s="276">
        <v>9</v>
      </c>
      <c r="B18" s="284" t="s">
        <v>573</v>
      </c>
      <c r="D18" s="296">
        <v>0</v>
      </c>
      <c r="E18" s="278"/>
      <c r="F18" s="283">
        <v>0</v>
      </c>
      <c r="G18" s="284"/>
    </row>
    <row r="19" spans="1:7" ht="30.75" customHeight="1" x14ac:dyDescent="0.2">
      <c r="A19" s="276">
        <v>10</v>
      </c>
      <c r="B19" s="297" t="s">
        <v>574</v>
      </c>
      <c r="D19" s="296">
        <v>0</v>
      </c>
      <c r="E19" s="278"/>
      <c r="F19" s="283">
        <v>0</v>
      </c>
      <c r="G19" s="284"/>
    </row>
    <row r="20" spans="1:7" ht="30.75" customHeight="1" x14ac:dyDescent="0.2">
      <c r="A20" s="276">
        <v>11</v>
      </c>
      <c r="B20" s="297" t="s">
        <v>574</v>
      </c>
      <c r="D20" s="296">
        <v>0</v>
      </c>
      <c r="E20" s="278"/>
      <c r="F20" s="283">
        <v>0</v>
      </c>
      <c r="G20" s="284"/>
    </row>
    <row r="21" spans="1:7" ht="30.75" customHeight="1" x14ac:dyDescent="0.2">
      <c r="A21" s="276">
        <v>12</v>
      </c>
      <c r="B21" s="297" t="s">
        <v>574</v>
      </c>
      <c r="D21" s="296">
        <v>0</v>
      </c>
      <c r="E21" s="278"/>
      <c r="F21" s="283">
        <v>0</v>
      </c>
      <c r="G21" s="284"/>
    </row>
    <row r="22" spans="1:7" ht="30.75" customHeight="1" x14ac:dyDescent="0.2">
      <c r="A22" s="276">
        <v>13</v>
      </c>
      <c r="B22" s="297" t="s">
        <v>574</v>
      </c>
      <c r="D22" s="298">
        <v>0</v>
      </c>
      <c r="E22" s="278"/>
      <c r="F22" s="318">
        <v>0</v>
      </c>
      <c r="G22" s="284"/>
    </row>
    <row r="23" spans="1:7" ht="30.75" customHeight="1" x14ac:dyDescent="0.2">
      <c r="A23" s="276">
        <v>14</v>
      </c>
      <c r="B23" s="284" t="s">
        <v>633</v>
      </c>
      <c r="D23" s="299"/>
      <c r="E23" s="278"/>
      <c r="F23" s="319">
        <f>SUM(F10:F22)</f>
        <v>0</v>
      </c>
      <c r="G23" s="284"/>
    </row>
    <row r="24" spans="1:7" ht="30.75" customHeight="1" x14ac:dyDescent="0.2">
      <c r="A24" s="276">
        <v>15</v>
      </c>
      <c r="B24" s="284" t="s">
        <v>634</v>
      </c>
      <c r="D24" s="299"/>
      <c r="E24" s="278"/>
      <c r="F24" s="318">
        <v>0</v>
      </c>
      <c r="G24" s="284"/>
    </row>
    <row r="25" spans="1:7" ht="30.75" customHeight="1" x14ac:dyDescent="0.2">
      <c r="A25" s="276">
        <v>16</v>
      </c>
      <c r="B25" s="284" t="s">
        <v>635</v>
      </c>
      <c r="D25" s="299"/>
      <c r="E25" s="278"/>
      <c r="F25" s="319">
        <f>F23-F24</f>
        <v>0</v>
      </c>
      <c r="G25" s="284"/>
    </row>
    <row r="26" spans="1:7" ht="30.75" customHeight="1" x14ac:dyDescent="0.2">
      <c r="A26" s="276"/>
      <c r="B26" s="284"/>
      <c r="D26" s="299"/>
      <c r="E26" s="278"/>
      <c r="F26" s="300"/>
      <c r="G26" s="284"/>
    </row>
  </sheetData>
  <mergeCells count="3">
    <mergeCell ref="A3:G3"/>
    <mergeCell ref="A4:G4"/>
    <mergeCell ref="A5:G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pageSetUpPr autoPageBreaks="0"/>
  </sheetPr>
  <dimension ref="A1:IL147"/>
  <sheetViews>
    <sheetView showGridLines="0" zoomScale="65" zoomScaleNormal="65" workbookViewId="0">
      <selection activeCell="D12" sqref="D12"/>
    </sheetView>
  </sheetViews>
  <sheetFormatPr defaultColWidth="9.6640625" defaultRowHeight="15" x14ac:dyDescent="0.2"/>
  <cols>
    <col min="1" max="1" width="3.21875" style="167" bestFit="1" customWidth="1"/>
    <col min="2" max="2" width="10" style="167" bestFit="1" customWidth="1"/>
    <col min="3" max="3" width="42.33203125" style="142" customWidth="1"/>
    <col min="4" max="4" width="14.33203125" style="142" bestFit="1" customWidth="1"/>
    <col min="5" max="5" width="5.77734375" style="142" customWidth="1"/>
    <col min="6" max="7" width="12.33203125" style="142" customWidth="1"/>
    <col min="8" max="8" width="9.109375" style="142" customWidth="1"/>
    <col min="9" max="246" width="9.6640625" style="142" customWidth="1"/>
    <col min="247" max="16384" width="9.6640625" style="163"/>
  </cols>
  <sheetData>
    <row r="1" spans="1:9" ht="15.75" x14ac:dyDescent="0.25">
      <c r="G1" s="143" t="str">
        <f>IF(GeneralInfo!$B$13="","",GeneralInfo!$B$13)</f>
        <v/>
      </c>
    </row>
    <row r="2" spans="1:9" ht="15.75" x14ac:dyDescent="0.25">
      <c r="G2" s="143" t="s">
        <v>51</v>
      </c>
    </row>
    <row r="3" spans="1:9" ht="15.75" x14ac:dyDescent="0.25">
      <c r="G3" s="144" t="s">
        <v>266</v>
      </c>
    </row>
    <row r="4" spans="1:9" ht="15.75" x14ac:dyDescent="0.25">
      <c r="A4" s="358">
        <f>GeneralInfo!B4</f>
        <v>0</v>
      </c>
      <c r="B4" s="358"/>
      <c r="C4" s="358"/>
      <c r="D4" s="358"/>
      <c r="E4" s="358"/>
      <c r="F4" s="358"/>
      <c r="G4" s="358"/>
      <c r="I4" s="143"/>
    </row>
    <row r="5" spans="1:9" ht="15.75" x14ac:dyDescent="0.25">
      <c r="A5" s="357" t="s">
        <v>86</v>
      </c>
      <c r="B5" s="357"/>
      <c r="C5" s="357"/>
      <c r="D5" s="357"/>
      <c r="E5" s="357"/>
      <c r="F5" s="357"/>
      <c r="G5" s="357"/>
      <c r="H5" s="145"/>
      <c r="I5" s="146"/>
    </row>
    <row r="6" spans="1:9" ht="15.75" x14ac:dyDescent="0.25">
      <c r="A6" s="358" t="str">
        <f>"FOR THE PERIOD "&amp;TEXT(GeneralInfo!$B$14,"MM/DD/YYYY")&amp;" TO "&amp;TEXT(GeneralInfo!$B$15,"MM/DD/YYYY")</f>
        <v>FOR THE PERIOD 01/00/1900 TO 01/00/1900</v>
      </c>
      <c r="B6" s="358"/>
      <c r="C6" s="358"/>
      <c r="D6" s="358"/>
      <c r="E6" s="358"/>
      <c r="F6" s="358"/>
      <c r="G6" s="358"/>
    </row>
    <row r="7" spans="1:9" ht="15.75" x14ac:dyDescent="0.25">
      <c r="A7" s="168"/>
      <c r="B7" s="245" t="s">
        <v>259</v>
      </c>
      <c r="D7" s="147">
        <v>2</v>
      </c>
      <c r="E7" s="147">
        <v>3</v>
      </c>
      <c r="F7" s="147">
        <v>4</v>
      </c>
      <c r="G7" s="147">
        <v>5</v>
      </c>
    </row>
    <row r="8" spans="1:9" ht="15.75" x14ac:dyDescent="0.25">
      <c r="B8" s="148" t="s">
        <v>520</v>
      </c>
      <c r="D8" s="148" t="s">
        <v>88</v>
      </c>
      <c r="E8" s="149"/>
      <c r="F8" s="149"/>
      <c r="G8" s="148" t="s">
        <v>91</v>
      </c>
    </row>
    <row r="9" spans="1:9" ht="15.75" x14ac:dyDescent="0.25">
      <c r="B9" s="148" t="s">
        <v>521</v>
      </c>
      <c r="D9" s="148" t="s">
        <v>90</v>
      </c>
      <c r="E9" s="148" t="s">
        <v>89</v>
      </c>
      <c r="F9" s="148" t="s">
        <v>90</v>
      </c>
      <c r="G9" s="148" t="s">
        <v>267</v>
      </c>
      <c r="I9" s="150"/>
    </row>
    <row r="10" spans="1:9" ht="16.5" thickBot="1" x14ac:dyDescent="0.3">
      <c r="B10" s="152" t="s">
        <v>522</v>
      </c>
      <c r="C10" s="151" t="s">
        <v>268</v>
      </c>
      <c r="D10" s="152" t="s">
        <v>41</v>
      </c>
      <c r="E10" s="152" t="s">
        <v>92</v>
      </c>
      <c r="F10" s="152" t="s">
        <v>116</v>
      </c>
      <c r="G10" s="152" t="s">
        <v>269</v>
      </c>
      <c r="I10" s="150"/>
    </row>
    <row r="11" spans="1:9" ht="15.75" customHeight="1" x14ac:dyDescent="0.25">
      <c r="C11" s="153" t="s">
        <v>270</v>
      </c>
    </row>
    <row r="12" spans="1:9" ht="21" customHeight="1" x14ac:dyDescent="0.2">
      <c r="A12" s="167" t="s">
        <v>259</v>
      </c>
      <c r="B12" s="248" t="s">
        <v>523</v>
      </c>
      <c r="C12" s="142" t="s">
        <v>271</v>
      </c>
      <c r="D12" s="238">
        <v>0</v>
      </c>
      <c r="E12" s="238"/>
      <c r="F12" s="238"/>
      <c r="G12" s="154">
        <f t="shared" ref="G12:G21" si="0">D12+F12</f>
        <v>0</v>
      </c>
    </row>
    <row r="13" spans="1:9" ht="21" customHeight="1" x14ac:dyDescent="0.2">
      <c r="A13" s="167" t="s">
        <v>260</v>
      </c>
      <c r="B13" s="249" t="s">
        <v>524</v>
      </c>
      <c r="C13" s="142" t="s">
        <v>272</v>
      </c>
      <c r="D13" s="238">
        <v>0</v>
      </c>
      <c r="E13" s="238"/>
      <c r="F13" s="238"/>
      <c r="G13" s="154">
        <f t="shared" si="0"/>
        <v>0</v>
      </c>
    </row>
    <row r="14" spans="1:9" ht="21" customHeight="1" x14ac:dyDescent="0.2">
      <c r="A14" s="167" t="s">
        <v>261</v>
      </c>
      <c r="B14" s="249" t="s">
        <v>524</v>
      </c>
      <c r="C14" s="142" t="s">
        <v>273</v>
      </c>
      <c r="D14" s="238">
        <v>0</v>
      </c>
      <c r="E14" s="238"/>
      <c r="F14" s="238"/>
      <c r="G14" s="154">
        <f t="shared" si="0"/>
        <v>0</v>
      </c>
    </row>
    <row r="15" spans="1:9" ht="21" customHeight="1" x14ac:dyDescent="0.2">
      <c r="A15" s="167" t="s">
        <v>241</v>
      </c>
      <c r="B15" s="249" t="s">
        <v>523</v>
      </c>
      <c r="C15" s="142" t="s">
        <v>274</v>
      </c>
      <c r="D15" s="238">
        <v>0</v>
      </c>
      <c r="E15" s="238"/>
      <c r="F15" s="238"/>
      <c r="G15" s="154">
        <f t="shared" si="0"/>
        <v>0</v>
      </c>
    </row>
    <row r="16" spans="1:9" ht="21" customHeight="1" x14ac:dyDescent="0.2">
      <c r="A16" s="167" t="s">
        <v>242</v>
      </c>
      <c r="B16" s="249"/>
      <c r="C16" s="142" t="s">
        <v>275</v>
      </c>
      <c r="D16" s="238">
        <v>0</v>
      </c>
      <c r="E16" s="238"/>
      <c r="F16" s="238"/>
      <c r="G16" s="154">
        <f t="shared" si="0"/>
        <v>0</v>
      </c>
    </row>
    <row r="17" spans="1:9" ht="21" customHeight="1" x14ac:dyDescent="0.2">
      <c r="A17" s="167" t="s">
        <v>243</v>
      </c>
      <c r="B17" s="249"/>
      <c r="C17" s="142" t="s">
        <v>118</v>
      </c>
      <c r="D17" s="238">
        <v>0</v>
      </c>
      <c r="E17" s="238"/>
      <c r="F17" s="238"/>
      <c r="G17" s="154">
        <f t="shared" si="0"/>
        <v>0</v>
      </c>
    </row>
    <row r="18" spans="1:9" ht="21" customHeight="1" x14ac:dyDescent="0.2">
      <c r="A18" s="167" t="s">
        <v>244</v>
      </c>
      <c r="B18" s="249"/>
      <c r="C18" s="142" t="s">
        <v>117</v>
      </c>
      <c r="D18" s="238">
        <v>0</v>
      </c>
      <c r="E18" s="238"/>
      <c r="F18" s="238">
        <f>-'sch gg-3'!M9</f>
        <v>0</v>
      </c>
      <c r="G18" s="154">
        <f t="shared" si="0"/>
        <v>0</v>
      </c>
    </row>
    <row r="19" spans="1:9" ht="21" customHeight="1" x14ac:dyDescent="0.2">
      <c r="A19" s="167" t="s">
        <v>245</v>
      </c>
      <c r="B19" s="249"/>
      <c r="C19" s="142" t="s">
        <v>43</v>
      </c>
      <c r="D19" s="238">
        <v>0</v>
      </c>
      <c r="E19" s="238"/>
      <c r="F19" s="238"/>
      <c r="G19" s="154">
        <f t="shared" si="0"/>
        <v>0</v>
      </c>
    </row>
    <row r="20" spans="1:9" ht="21" customHeight="1" x14ac:dyDescent="0.2">
      <c r="A20" s="167" t="s">
        <v>246</v>
      </c>
      <c r="B20" s="249"/>
      <c r="C20" s="142" t="s">
        <v>276</v>
      </c>
      <c r="D20" s="238">
        <v>0</v>
      </c>
      <c r="E20" s="238"/>
      <c r="F20" s="238">
        <f>-'sch gg-2'!M9</f>
        <v>0</v>
      </c>
      <c r="G20" s="154">
        <f t="shared" si="0"/>
        <v>0</v>
      </c>
    </row>
    <row r="21" spans="1:9" ht="21" customHeight="1" x14ac:dyDescent="0.2">
      <c r="A21" s="167" t="s">
        <v>247</v>
      </c>
      <c r="B21" s="249"/>
      <c r="C21" s="142" t="s">
        <v>165</v>
      </c>
      <c r="D21" s="238">
        <v>0</v>
      </c>
      <c r="E21" s="238"/>
      <c r="F21" s="238"/>
      <c r="G21" s="154">
        <f t="shared" si="0"/>
        <v>0</v>
      </c>
    </row>
    <row r="22" spans="1:9" ht="21" customHeight="1" x14ac:dyDescent="0.25">
      <c r="A22" s="167" t="s">
        <v>248</v>
      </c>
      <c r="B22" s="246"/>
      <c r="C22" s="155" t="s">
        <v>277</v>
      </c>
      <c r="D22" s="154">
        <f>SUM(D12:D21)</f>
        <v>0</v>
      </c>
      <c r="E22" s="156"/>
      <c r="F22" s="154">
        <f>SUM(F12:F21)</f>
        <v>0</v>
      </c>
      <c r="G22" s="154">
        <f>SUM(G12:G21)</f>
        <v>0</v>
      </c>
      <c r="I22" s="157"/>
    </row>
    <row r="23" spans="1:9" ht="15.75" customHeight="1" x14ac:dyDescent="0.2">
      <c r="A23" s="169"/>
      <c r="B23" s="247"/>
      <c r="D23" s="158"/>
      <c r="E23" s="159"/>
      <c r="F23" s="158"/>
      <c r="G23" s="158"/>
    </row>
    <row r="24" spans="1:9" ht="15.75" customHeight="1" x14ac:dyDescent="0.25">
      <c r="B24" s="246"/>
      <c r="C24" s="153" t="s">
        <v>278</v>
      </c>
      <c r="D24" s="159"/>
      <c r="E24" s="159"/>
      <c r="F24" s="159"/>
      <c r="G24" s="159"/>
    </row>
    <row r="25" spans="1:9" ht="21" customHeight="1" x14ac:dyDescent="0.2">
      <c r="A25" s="167" t="s">
        <v>249</v>
      </c>
      <c r="B25" s="248" t="s">
        <v>523</v>
      </c>
      <c r="C25" s="142" t="s">
        <v>279</v>
      </c>
      <c r="D25" s="238">
        <v>0</v>
      </c>
      <c r="E25" s="238"/>
      <c r="F25" s="238"/>
      <c r="G25" s="154">
        <f t="shared" ref="G25:G31" si="1">D25+F25</f>
        <v>0</v>
      </c>
    </row>
    <row r="26" spans="1:9" ht="21" customHeight="1" x14ac:dyDescent="0.2">
      <c r="A26" s="167" t="s">
        <v>340</v>
      </c>
      <c r="B26" s="249" t="s">
        <v>524</v>
      </c>
      <c r="C26" s="142" t="s">
        <v>280</v>
      </c>
      <c r="D26" s="238">
        <v>0</v>
      </c>
      <c r="E26" s="238"/>
      <c r="F26" s="238"/>
      <c r="G26" s="154">
        <f t="shared" si="1"/>
        <v>0</v>
      </c>
    </row>
    <row r="27" spans="1:9" ht="21" customHeight="1" x14ac:dyDescent="0.2">
      <c r="A27" s="167" t="s">
        <v>341</v>
      </c>
      <c r="B27" s="249" t="s">
        <v>523</v>
      </c>
      <c r="C27" s="142" t="s">
        <v>281</v>
      </c>
      <c r="D27" s="238">
        <v>0</v>
      </c>
      <c r="E27" s="238"/>
      <c r="F27" s="238"/>
      <c r="G27" s="154">
        <f t="shared" si="1"/>
        <v>0</v>
      </c>
    </row>
    <row r="28" spans="1:9" ht="21" customHeight="1" x14ac:dyDescent="0.2">
      <c r="A28" s="167" t="s">
        <v>342</v>
      </c>
      <c r="B28" s="249" t="s">
        <v>524</v>
      </c>
      <c r="C28" s="142" t="s">
        <v>282</v>
      </c>
      <c r="D28" s="238">
        <v>0</v>
      </c>
      <c r="E28" s="238"/>
      <c r="F28" s="238"/>
      <c r="G28" s="154">
        <f t="shared" si="1"/>
        <v>0</v>
      </c>
    </row>
    <row r="29" spans="1:9" ht="21" customHeight="1" x14ac:dyDescent="0.2">
      <c r="A29" s="167" t="s">
        <v>343</v>
      </c>
      <c r="B29" s="249" t="s">
        <v>523</v>
      </c>
      <c r="C29" s="142" t="s">
        <v>283</v>
      </c>
      <c r="D29" s="238">
        <v>0</v>
      </c>
      <c r="E29" s="238"/>
      <c r="F29" s="238"/>
      <c r="G29" s="154">
        <f t="shared" si="1"/>
        <v>0</v>
      </c>
    </row>
    <row r="30" spans="1:9" ht="21" customHeight="1" x14ac:dyDescent="0.2">
      <c r="A30" s="167" t="s">
        <v>344</v>
      </c>
      <c r="B30" s="249" t="s">
        <v>524</v>
      </c>
      <c r="C30" s="142" t="s">
        <v>284</v>
      </c>
      <c r="D30" s="238">
        <v>0</v>
      </c>
      <c r="E30" s="238"/>
      <c r="F30" s="238"/>
      <c r="G30" s="154">
        <f t="shared" si="1"/>
        <v>0</v>
      </c>
    </row>
    <row r="31" spans="1:9" ht="21" customHeight="1" x14ac:dyDescent="0.2">
      <c r="A31" s="167" t="s">
        <v>345</v>
      </c>
      <c r="B31" s="249" t="s">
        <v>524</v>
      </c>
      <c r="C31" s="142" t="s">
        <v>285</v>
      </c>
      <c r="D31" s="238">
        <v>0</v>
      </c>
      <c r="E31" s="238"/>
      <c r="F31" s="238">
        <f>-'sch gg-2'!M10-'sch gg-3'!M10</f>
        <v>0</v>
      </c>
      <c r="G31" s="154">
        <f t="shared" si="1"/>
        <v>0</v>
      </c>
    </row>
    <row r="32" spans="1:9" ht="21" customHeight="1" x14ac:dyDescent="0.25">
      <c r="A32" s="167" t="s">
        <v>346</v>
      </c>
      <c r="B32" s="246"/>
      <c r="C32" s="155" t="s">
        <v>286</v>
      </c>
      <c r="D32" s="160">
        <f>SUM(D25:D31)</f>
        <v>0</v>
      </c>
      <c r="E32" s="156"/>
      <c r="F32" s="160">
        <f>SUM(F25:F31)</f>
        <v>0</v>
      </c>
      <c r="G32" s="160">
        <f>SUM(G25:G31)</f>
        <v>0</v>
      </c>
      <c r="I32" s="157"/>
    </row>
    <row r="33" spans="1:9" ht="15.75" customHeight="1" x14ac:dyDescent="0.2">
      <c r="B33" s="246"/>
      <c r="D33" s="158"/>
      <c r="E33" s="159"/>
      <c r="F33" s="158"/>
      <c r="G33" s="158"/>
    </row>
    <row r="34" spans="1:9" ht="17.25" customHeight="1" x14ac:dyDescent="0.25">
      <c r="B34" s="246"/>
      <c r="C34" s="161" t="s">
        <v>287</v>
      </c>
    </row>
    <row r="35" spans="1:9" ht="21" customHeight="1" x14ac:dyDescent="0.2">
      <c r="B35" s="246"/>
      <c r="C35" s="141" t="s">
        <v>288</v>
      </c>
    </row>
    <row r="36" spans="1:9" ht="21" customHeight="1" x14ac:dyDescent="0.2">
      <c r="A36" s="167" t="s">
        <v>347</v>
      </c>
      <c r="B36" s="248"/>
      <c r="C36" s="142" t="s">
        <v>289</v>
      </c>
      <c r="D36" s="238">
        <v>0</v>
      </c>
      <c r="E36" s="238"/>
      <c r="F36" s="238"/>
      <c r="G36" s="154">
        <f t="shared" ref="G36:G44" si="2">D36+F36</f>
        <v>0</v>
      </c>
    </row>
    <row r="37" spans="1:9" ht="21" customHeight="1" x14ac:dyDescent="0.2">
      <c r="A37" s="167" t="s">
        <v>348</v>
      </c>
      <c r="B37" s="249"/>
      <c r="C37" s="142" t="s">
        <v>290</v>
      </c>
      <c r="D37" s="238">
        <v>0</v>
      </c>
      <c r="E37" s="238"/>
      <c r="F37" s="238"/>
      <c r="G37" s="154">
        <f t="shared" si="2"/>
        <v>0</v>
      </c>
    </row>
    <row r="38" spans="1:9" ht="21" customHeight="1" x14ac:dyDescent="0.2">
      <c r="A38" s="167" t="s">
        <v>349</v>
      </c>
      <c r="B38" s="249"/>
      <c r="C38" s="142" t="s">
        <v>291</v>
      </c>
      <c r="D38" s="238">
        <v>0</v>
      </c>
      <c r="E38" s="238"/>
      <c r="F38" s="238"/>
      <c r="G38" s="154">
        <f t="shared" si="2"/>
        <v>0</v>
      </c>
    </row>
    <row r="39" spans="1:9" ht="21" customHeight="1" x14ac:dyDescent="0.2">
      <c r="A39" s="167" t="s">
        <v>350</v>
      </c>
      <c r="B39" s="249"/>
      <c r="C39" s="142" t="s">
        <v>42</v>
      </c>
      <c r="D39" s="238">
        <v>0</v>
      </c>
      <c r="E39" s="238"/>
      <c r="F39" s="238"/>
      <c r="G39" s="154">
        <f t="shared" si="2"/>
        <v>0</v>
      </c>
    </row>
    <row r="40" spans="1:9" ht="21" customHeight="1" x14ac:dyDescent="0.2">
      <c r="A40" s="167" t="s">
        <v>351</v>
      </c>
      <c r="B40" s="249"/>
      <c r="C40" s="142" t="s">
        <v>292</v>
      </c>
      <c r="D40" s="238">
        <v>0</v>
      </c>
      <c r="E40" s="238"/>
      <c r="F40" s="238"/>
      <c r="G40" s="154">
        <f t="shared" si="2"/>
        <v>0</v>
      </c>
    </row>
    <row r="41" spans="1:9" ht="21" customHeight="1" x14ac:dyDescent="0.2">
      <c r="A41" s="167" t="s">
        <v>352</v>
      </c>
      <c r="B41" s="249"/>
      <c r="C41" s="142" t="s">
        <v>293</v>
      </c>
      <c r="D41" s="238">
        <v>0</v>
      </c>
      <c r="E41" s="238"/>
      <c r="F41" s="238"/>
      <c r="G41" s="154">
        <f t="shared" si="2"/>
        <v>0</v>
      </c>
    </row>
    <row r="42" spans="1:9" ht="21" customHeight="1" x14ac:dyDescent="0.2">
      <c r="A42" s="167" t="s">
        <v>353</v>
      </c>
      <c r="B42" s="249"/>
      <c r="C42" s="239" t="s">
        <v>67</v>
      </c>
      <c r="D42" s="238">
        <v>0</v>
      </c>
      <c r="E42" s="238"/>
      <c r="F42" s="238"/>
      <c r="G42" s="154">
        <f t="shared" si="2"/>
        <v>0</v>
      </c>
    </row>
    <row r="43" spans="1:9" ht="21" customHeight="1" x14ac:dyDescent="0.2">
      <c r="A43" s="167" t="s">
        <v>354</v>
      </c>
      <c r="B43" s="249"/>
      <c r="C43" s="239" t="s">
        <v>67</v>
      </c>
      <c r="D43" s="238">
        <v>0</v>
      </c>
      <c r="E43" s="238"/>
      <c r="F43" s="238">
        <f>-'sch gg-2'!M11</f>
        <v>0</v>
      </c>
      <c r="G43" s="154">
        <f t="shared" si="2"/>
        <v>0</v>
      </c>
    </row>
    <row r="44" spans="1:9" ht="21" customHeight="1" x14ac:dyDescent="0.2">
      <c r="A44" s="167" t="s">
        <v>355</v>
      </c>
      <c r="B44" s="249"/>
      <c r="C44" s="239" t="s">
        <v>67</v>
      </c>
      <c r="D44" s="238">
        <v>0</v>
      </c>
      <c r="E44" s="238"/>
      <c r="F44" s="238">
        <f>-'sch gg-3'!M11</f>
        <v>0</v>
      </c>
      <c r="G44" s="154">
        <f t="shared" si="2"/>
        <v>0</v>
      </c>
    </row>
    <row r="45" spans="1:9" ht="21" customHeight="1" x14ac:dyDescent="0.2">
      <c r="A45" s="167" t="s">
        <v>356</v>
      </c>
      <c r="B45" s="246"/>
      <c r="C45" s="157" t="s">
        <v>294</v>
      </c>
      <c r="D45" s="162">
        <f>SUM(D36:D44)</f>
        <v>0</v>
      </c>
      <c r="E45" s="159"/>
      <c r="F45" s="162">
        <f>SUM(F36:F44)</f>
        <v>0</v>
      </c>
      <c r="G45" s="162">
        <f>SUM(G36:G44)</f>
        <v>0</v>
      </c>
      <c r="I45" s="157"/>
    </row>
    <row r="46" spans="1:9" ht="12.75" customHeight="1" x14ac:dyDescent="0.2">
      <c r="B46" s="246"/>
      <c r="C46" s="157"/>
      <c r="D46" s="156"/>
      <c r="E46" s="159"/>
      <c r="F46" s="156"/>
      <c r="G46" s="156"/>
      <c r="I46" s="157"/>
    </row>
    <row r="47" spans="1:9" ht="16.5" customHeight="1" x14ac:dyDescent="0.2">
      <c r="B47" s="246"/>
      <c r="C47" s="142" t="s">
        <v>295</v>
      </c>
      <c r="D47" s="159"/>
      <c r="E47" s="159"/>
      <c r="F47" s="159"/>
      <c r="G47" s="159"/>
    </row>
    <row r="48" spans="1:9" ht="21" customHeight="1" x14ac:dyDescent="0.2">
      <c r="A48" s="167" t="s">
        <v>357</v>
      </c>
      <c r="B48" s="248" t="s">
        <v>523</v>
      </c>
      <c r="C48" s="142" t="s">
        <v>296</v>
      </c>
      <c r="D48" s="238">
        <v>0</v>
      </c>
      <c r="E48" s="238"/>
      <c r="F48" s="238"/>
      <c r="G48" s="154">
        <f t="shared" ref="G48:G59" si="3">D48+F48</f>
        <v>0</v>
      </c>
    </row>
    <row r="49" spans="1:9" ht="21" customHeight="1" x14ac:dyDescent="0.2">
      <c r="A49" s="167" t="s">
        <v>358</v>
      </c>
      <c r="B49" s="249" t="s">
        <v>524</v>
      </c>
      <c r="C49" s="142" t="s">
        <v>297</v>
      </c>
      <c r="D49" s="238">
        <v>0</v>
      </c>
      <c r="E49" s="238"/>
      <c r="F49" s="238"/>
      <c r="G49" s="154">
        <f t="shared" si="3"/>
        <v>0</v>
      </c>
    </row>
    <row r="50" spans="1:9" ht="21" customHeight="1" x14ac:dyDescent="0.2">
      <c r="A50" s="167" t="s">
        <v>359</v>
      </c>
      <c r="B50" s="249"/>
      <c r="C50" s="142" t="s">
        <v>298</v>
      </c>
      <c r="D50" s="238">
        <v>0</v>
      </c>
      <c r="E50" s="238"/>
      <c r="F50" s="238"/>
      <c r="G50" s="154">
        <f t="shared" si="3"/>
        <v>0</v>
      </c>
    </row>
    <row r="51" spans="1:9" ht="21" customHeight="1" x14ac:dyDescent="0.2">
      <c r="A51" s="167" t="s">
        <v>360</v>
      </c>
      <c r="B51" s="248"/>
      <c r="C51" s="142" t="s">
        <v>299</v>
      </c>
      <c r="D51" s="238">
        <v>0</v>
      </c>
      <c r="E51" s="238"/>
      <c r="F51" s="238"/>
      <c r="G51" s="154">
        <f t="shared" si="3"/>
        <v>0</v>
      </c>
    </row>
    <row r="52" spans="1:9" ht="21" customHeight="1" x14ac:dyDescent="0.2">
      <c r="A52" s="167" t="s">
        <v>361</v>
      </c>
      <c r="B52" s="249"/>
      <c r="C52" s="142" t="s">
        <v>300</v>
      </c>
      <c r="D52" s="238">
        <v>0</v>
      </c>
      <c r="E52" s="238"/>
      <c r="F52" s="238"/>
      <c r="G52" s="154">
        <f t="shared" si="3"/>
        <v>0</v>
      </c>
    </row>
    <row r="53" spans="1:9" ht="21" customHeight="1" x14ac:dyDescent="0.2">
      <c r="A53" s="167" t="s">
        <v>362</v>
      </c>
      <c r="B53" s="249"/>
      <c r="C53" s="142" t="s">
        <v>301</v>
      </c>
      <c r="D53" s="238">
        <v>0</v>
      </c>
      <c r="E53" s="238"/>
      <c r="F53" s="238"/>
      <c r="G53" s="154">
        <f t="shared" si="3"/>
        <v>0</v>
      </c>
    </row>
    <row r="54" spans="1:9" ht="21" customHeight="1" x14ac:dyDescent="0.2">
      <c r="A54" s="167" t="s">
        <v>363</v>
      </c>
      <c r="B54" s="249"/>
      <c r="C54" s="142" t="s">
        <v>46</v>
      </c>
      <c r="D54" s="238">
        <v>0</v>
      </c>
      <c r="E54" s="238"/>
      <c r="F54" s="238"/>
      <c r="G54" s="154">
        <f t="shared" si="3"/>
        <v>0</v>
      </c>
    </row>
    <row r="55" spans="1:9" ht="21" customHeight="1" x14ac:dyDescent="0.2">
      <c r="A55" s="167" t="s">
        <v>364</v>
      </c>
      <c r="B55" s="248"/>
      <c r="C55" s="142" t="s">
        <v>302</v>
      </c>
      <c r="D55" s="238">
        <v>0</v>
      </c>
      <c r="E55" s="238"/>
      <c r="F55" s="238"/>
      <c r="G55" s="154">
        <f t="shared" si="3"/>
        <v>0</v>
      </c>
    </row>
    <row r="56" spans="1:9" ht="21" customHeight="1" x14ac:dyDescent="0.2">
      <c r="A56" s="167" t="s">
        <v>365</v>
      </c>
      <c r="B56" s="249"/>
      <c r="C56" s="142" t="s">
        <v>303</v>
      </c>
      <c r="D56" s="238">
        <v>0</v>
      </c>
      <c r="E56" s="238"/>
      <c r="F56" s="238"/>
      <c r="G56" s="154">
        <f t="shared" si="3"/>
        <v>0</v>
      </c>
    </row>
    <row r="57" spans="1:9" ht="21" customHeight="1" x14ac:dyDescent="0.2">
      <c r="A57" s="167" t="s">
        <v>366</v>
      </c>
      <c r="B57" s="249"/>
      <c r="C57" s="142" t="s">
        <v>304</v>
      </c>
      <c r="D57" s="238">
        <v>0</v>
      </c>
      <c r="E57" s="238"/>
      <c r="F57" s="238"/>
      <c r="G57" s="154">
        <f t="shared" si="3"/>
        <v>0</v>
      </c>
    </row>
    <row r="58" spans="1:9" ht="21" customHeight="1" x14ac:dyDescent="0.2">
      <c r="A58" s="167" t="s">
        <v>367</v>
      </c>
      <c r="B58" s="249"/>
      <c r="C58" s="239" t="s">
        <v>67</v>
      </c>
      <c r="D58" s="238">
        <v>0</v>
      </c>
      <c r="E58" s="238"/>
      <c r="F58" s="238"/>
      <c r="G58" s="154">
        <f t="shared" si="3"/>
        <v>0</v>
      </c>
    </row>
    <row r="59" spans="1:9" ht="21" customHeight="1" x14ac:dyDescent="0.2">
      <c r="A59" s="167" t="s">
        <v>368</v>
      </c>
      <c r="B59" s="249"/>
      <c r="C59" s="239" t="s">
        <v>67</v>
      </c>
      <c r="D59" s="238">
        <v>0</v>
      </c>
      <c r="E59" s="238"/>
      <c r="F59" s="238"/>
      <c r="G59" s="154">
        <f t="shared" si="3"/>
        <v>0</v>
      </c>
    </row>
    <row r="60" spans="1:9" ht="21" customHeight="1" x14ac:dyDescent="0.2">
      <c r="A60" s="167" t="s">
        <v>369</v>
      </c>
      <c r="B60" s="246"/>
      <c r="C60" s="157" t="s">
        <v>305</v>
      </c>
      <c r="D60" s="162">
        <f>SUM(D48:D59)</f>
        <v>0</v>
      </c>
      <c r="E60" s="159"/>
      <c r="F60" s="162">
        <f>SUM(F48:F59)</f>
        <v>0</v>
      </c>
      <c r="G60" s="162">
        <f>SUM(G48:G59)</f>
        <v>0</v>
      </c>
      <c r="I60" s="157"/>
    </row>
    <row r="61" spans="1:9" ht="21" customHeight="1" x14ac:dyDescent="0.25">
      <c r="G61" s="143" t="str">
        <f>G1</f>
        <v/>
      </c>
      <c r="I61" s="157"/>
    </row>
    <row r="62" spans="1:9" ht="21" customHeight="1" x14ac:dyDescent="0.25">
      <c r="G62" s="143" t="s">
        <v>51</v>
      </c>
      <c r="I62" s="157"/>
    </row>
    <row r="63" spans="1:9" ht="21" customHeight="1" x14ac:dyDescent="0.25">
      <c r="G63" s="144" t="s">
        <v>306</v>
      </c>
      <c r="I63" s="157"/>
    </row>
    <row r="64" spans="1:9" ht="21" customHeight="1" x14ac:dyDescent="0.25">
      <c r="A64" s="358">
        <f>A4</f>
        <v>0</v>
      </c>
      <c r="B64" s="358"/>
      <c r="C64" s="358"/>
      <c r="D64" s="358"/>
      <c r="E64" s="358"/>
      <c r="F64" s="358"/>
      <c r="G64" s="358"/>
      <c r="I64" s="157"/>
    </row>
    <row r="65" spans="1:9" ht="21" customHeight="1" x14ac:dyDescent="0.25">
      <c r="A65" s="357" t="s">
        <v>86</v>
      </c>
      <c r="B65" s="357"/>
      <c r="C65" s="357"/>
      <c r="D65" s="357"/>
      <c r="E65" s="357"/>
      <c r="F65" s="357"/>
      <c r="G65" s="357"/>
      <c r="I65" s="157"/>
    </row>
    <row r="66" spans="1:9" ht="21" customHeight="1" x14ac:dyDescent="0.25">
      <c r="A66" s="358" t="str">
        <f>A6</f>
        <v>FOR THE PERIOD 01/00/1900 TO 01/00/1900</v>
      </c>
      <c r="B66" s="358"/>
      <c r="C66" s="358"/>
      <c r="D66" s="358"/>
      <c r="E66" s="358"/>
      <c r="F66" s="358"/>
      <c r="G66" s="358"/>
      <c r="I66" s="157"/>
    </row>
    <row r="67" spans="1:9" ht="21" customHeight="1" x14ac:dyDescent="0.25">
      <c r="A67" s="168"/>
      <c r="B67" s="245" t="s">
        <v>259</v>
      </c>
      <c r="D67" s="147">
        <v>2</v>
      </c>
      <c r="E67" s="147">
        <v>3</v>
      </c>
      <c r="F67" s="147">
        <v>4</v>
      </c>
      <c r="G67" s="147">
        <v>5</v>
      </c>
      <c r="I67" s="157"/>
    </row>
    <row r="68" spans="1:9" ht="21" customHeight="1" x14ac:dyDescent="0.25">
      <c r="B68" s="148" t="s">
        <v>520</v>
      </c>
      <c r="D68" s="148" t="s">
        <v>88</v>
      </c>
      <c r="E68" s="149"/>
      <c r="F68" s="149"/>
      <c r="G68" s="148" t="s">
        <v>91</v>
      </c>
      <c r="I68" s="157"/>
    </row>
    <row r="69" spans="1:9" ht="21" customHeight="1" x14ac:dyDescent="0.25">
      <c r="B69" s="148" t="s">
        <v>521</v>
      </c>
      <c r="D69" s="148" t="s">
        <v>90</v>
      </c>
      <c r="E69" s="148" t="s">
        <v>89</v>
      </c>
      <c r="F69" s="148" t="s">
        <v>90</v>
      </c>
      <c r="G69" s="148" t="s">
        <v>267</v>
      </c>
      <c r="I69" s="157"/>
    </row>
    <row r="70" spans="1:9" ht="21" customHeight="1" thickBot="1" x14ac:dyDescent="0.3">
      <c r="B70" s="152" t="s">
        <v>522</v>
      </c>
      <c r="C70" s="151" t="s">
        <v>268</v>
      </c>
      <c r="D70" s="152" t="s">
        <v>41</v>
      </c>
      <c r="E70" s="152" t="s">
        <v>92</v>
      </c>
      <c r="F70" s="152" t="s">
        <v>116</v>
      </c>
      <c r="G70" s="152" t="s">
        <v>269</v>
      </c>
      <c r="I70" s="157"/>
    </row>
    <row r="71" spans="1:9" ht="20.25" customHeight="1" x14ac:dyDescent="0.2">
      <c r="C71" s="142" t="s">
        <v>307</v>
      </c>
      <c r="D71" s="159"/>
      <c r="E71" s="159"/>
      <c r="F71" s="159"/>
      <c r="G71" s="159"/>
    </row>
    <row r="72" spans="1:9" ht="21" customHeight="1" x14ac:dyDescent="0.2">
      <c r="A72" s="167" t="s">
        <v>370</v>
      </c>
      <c r="B72" s="248" t="s">
        <v>523</v>
      </c>
      <c r="C72" s="142" t="s">
        <v>308</v>
      </c>
      <c r="D72" s="238">
        <v>0</v>
      </c>
      <c r="E72" s="238"/>
      <c r="F72" s="238"/>
      <c r="G72" s="154">
        <f t="shared" ref="G72:G91" si="4">D72+F72</f>
        <v>0</v>
      </c>
    </row>
    <row r="73" spans="1:9" ht="21" customHeight="1" x14ac:dyDescent="0.2">
      <c r="A73" s="167" t="s">
        <v>371</v>
      </c>
      <c r="B73" s="249" t="s">
        <v>524</v>
      </c>
      <c r="C73" s="142" t="s">
        <v>309</v>
      </c>
      <c r="D73" s="238">
        <v>0</v>
      </c>
      <c r="E73" s="238"/>
      <c r="F73" s="238"/>
      <c r="G73" s="154">
        <f t="shared" si="4"/>
        <v>0</v>
      </c>
    </row>
    <row r="74" spans="1:9" ht="21" customHeight="1" x14ac:dyDescent="0.2">
      <c r="A74" s="167" t="s">
        <v>372</v>
      </c>
      <c r="B74" s="249"/>
      <c r="C74" s="142" t="s">
        <v>310</v>
      </c>
      <c r="D74" s="238">
        <v>0</v>
      </c>
      <c r="E74" s="238"/>
      <c r="F74" s="238"/>
      <c r="G74" s="154">
        <f t="shared" si="4"/>
        <v>0</v>
      </c>
    </row>
    <row r="75" spans="1:9" ht="21" customHeight="1" x14ac:dyDescent="0.2">
      <c r="A75" s="167" t="s">
        <v>373</v>
      </c>
      <c r="B75" s="249"/>
      <c r="C75" s="142" t="s">
        <v>47</v>
      </c>
      <c r="D75" s="238">
        <v>0</v>
      </c>
      <c r="E75" s="238"/>
      <c r="F75" s="238"/>
      <c r="G75" s="154">
        <f t="shared" si="4"/>
        <v>0</v>
      </c>
    </row>
    <row r="76" spans="1:9" ht="21" customHeight="1" x14ac:dyDescent="0.2">
      <c r="A76" s="167" t="s">
        <v>374</v>
      </c>
      <c r="B76" s="249"/>
      <c r="C76" s="142" t="s">
        <v>311</v>
      </c>
      <c r="D76" s="238">
        <v>0</v>
      </c>
      <c r="E76" s="238"/>
      <c r="F76" s="238"/>
      <c r="G76" s="154">
        <f t="shared" si="4"/>
        <v>0</v>
      </c>
    </row>
    <row r="77" spans="1:9" ht="21" customHeight="1" x14ac:dyDescent="0.2">
      <c r="A77" s="167" t="s">
        <v>375</v>
      </c>
      <c r="B77" s="249"/>
      <c r="C77" s="142" t="s">
        <v>312</v>
      </c>
      <c r="D77" s="238">
        <v>0</v>
      </c>
      <c r="E77" s="238"/>
      <c r="F77" s="238"/>
      <c r="G77" s="154">
        <f t="shared" si="4"/>
        <v>0</v>
      </c>
    </row>
    <row r="78" spans="1:9" ht="21" customHeight="1" x14ac:dyDescent="0.2">
      <c r="A78" s="167" t="s">
        <v>376</v>
      </c>
      <c r="B78" s="249"/>
      <c r="C78" s="142" t="s">
        <v>313</v>
      </c>
      <c r="D78" s="238">
        <v>0</v>
      </c>
      <c r="E78" s="238"/>
      <c r="F78" s="238"/>
      <c r="G78" s="154">
        <f t="shared" si="4"/>
        <v>0</v>
      </c>
    </row>
    <row r="79" spans="1:9" ht="21" customHeight="1" x14ac:dyDescent="0.2">
      <c r="A79" s="167" t="s">
        <v>377</v>
      </c>
      <c r="B79" s="249"/>
      <c r="C79" s="142" t="s">
        <v>48</v>
      </c>
      <c r="D79" s="238">
        <v>0</v>
      </c>
      <c r="E79" s="238"/>
      <c r="F79" s="238"/>
      <c r="G79" s="154">
        <f t="shared" si="4"/>
        <v>0</v>
      </c>
    </row>
    <row r="80" spans="1:9" ht="21" customHeight="1" x14ac:dyDescent="0.2">
      <c r="A80" s="167" t="s">
        <v>378</v>
      </c>
      <c r="B80" s="249"/>
      <c r="C80" s="142" t="s">
        <v>49</v>
      </c>
      <c r="D80" s="238">
        <v>0</v>
      </c>
      <c r="E80" s="238"/>
      <c r="F80" s="238"/>
      <c r="G80" s="154">
        <f t="shared" si="4"/>
        <v>0</v>
      </c>
    </row>
    <row r="81" spans="1:9" ht="21" customHeight="1" x14ac:dyDescent="0.2">
      <c r="A81" s="167" t="s">
        <v>379</v>
      </c>
      <c r="B81" s="249"/>
      <c r="C81" s="142" t="s">
        <v>50</v>
      </c>
      <c r="D81" s="238">
        <v>0</v>
      </c>
      <c r="E81" s="238"/>
      <c r="F81" s="238"/>
      <c r="G81" s="154">
        <f t="shared" si="4"/>
        <v>0</v>
      </c>
    </row>
    <row r="82" spans="1:9" ht="21" customHeight="1" x14ac:dyDescent="0.2">
      <c r="A82" s="167" t="s">
        <v>380</v>
      </c>
      <c r="B82" s="249"/>
      <c r="C82" s="142" t="s">
        <v>314</v>
      </c>
      <c r="D82" s="238">
        <v>0</v>
      </c>
      <c r="E82" s="238"/>
      <c r="F82" s="238"/>
      <c r="G82" s="154">
        <f t="shared" si="4"/>
        <v>0</v>
      </c>
    </row>
    <row r="83" spans="1:9" ht="21" customHeight="1" x14ac:dyDescent="0.2">
      <c r="A83" s="167" t="s">
        <v>381</v>
      </c>
      <c r="B83" s="249"/>
      <c r="C83" s="142" t="s">
        <v>315</v>
      </c>
      <c r="D83" s="238">
        <v>0</v>
      </c>
      <c r="E83" s="238"/>
      <c r="F83" s="238"/>
      <c r="G83" s="154">
        <f t="shared" si="4"/>
        <v>0</v>
      </c>
    </row>
    <row r="84" spans="1:9" ht="21" customHeight="1" x14ac:dyDescent="0.2">
      <c r="A84" s="167" t="s">
        <v>382</v>
      </c>
      <c r="B84" s="249"/>
      <c r="C84" s="142" t="s">
        <v>36</v>
      </c>
      <c r="D84" s="238">
        <v>0</v>
      </c>
      <c r="E84" s="238"/>
      <c r="F84" s="238"/>
      <c r="G84" s="154">
        <f t="shared" si="4"/>
        <v>0</v>
      </c>
    </row>
    <row r="85" spans="1:9" ht="21" customHeight="1" x14ac:dyDescent="0.2">
      <c r="A85" s="167" t="s">
        <v>383</v>
      </c>
      <c r="B85" s="249"/>
      <c r="C85" s="142" t="s">
        <v>316</v>
      </c>
      <c r="D85" s="238">
        <v>0</v>
      </c>
      <c r="E85" s="238"/>
      <c r="F85" s="238"/>
      <c r="G85" s="154">
        <f t="shared" si="4"/>
        <v>0</v>
      </c>
    </row>
    <row r="86" spans="1:9" ht="21" customHeight="1" x14ac:dyDescent="0.2">
      <c r="A86" s="167" t="s">
        <v>384</v>
      </c>
      <c r="B86" s="249"/>
      <c r="C86" s="142" t="s">
        <v>317</v>
      </c>
      <c r="D86" s="238">
        <v>0</v>
      </c>
      <c r="E86" s="238"/>
      <c r="F86" s="238"/>
      <c r="G86" s="154">
        <f t="shared" si="4"/>
        <v>0</v>
      </c>
    </row>
    <row r="87" spans="1:9" ht="21" customHeight="1" x14ac:dyDescent="0.2">
      <c r="A87" s="167" t="s">
        <v>385</v>
      </c>
      <c r="B87" s="249"/>
      <c r="C87" s="142" t="s">
        <v>304</v>
      </c>
      <c r="D87" s="238">
        <v>0</v>
      </c>
      <c r="E87" s="238"/>
      <c r="F87" s="238"/>
      <c r="G87" s="154">
        <f t="shared" si="4"/>
        <v>0</v>
      </c>
    </row>
    <row r="88" spans="1:9" ht="21" customHeight="1" x14ac:dyDescent="0.2">
      <c r="A88" s="167" t="s">
        <v>386</v>
      </c>
      <c r="B88" s="249"/>
      <c r="C88" s="142" t="s">
        <v>127</v>
      </c>
      <c r="D88" s="238">
        <v>0</v>
      </c>
      <c r="E88" s="238"/>
      <c r="F88" s="238"/>
      <c r="G88" s="154">
        <f t="shared" si="4"/>
        <v>0</v>
      </c>
    </row>
    <row r="89" spans="1:9" ht="21" customHeight="1" x14ac:dyDescent="0.2">
      <c r="A89" s="167" t="s">
        <v>387</v>
      </c>
      <c r="B89" s="249"/>
      <c r="C89" s="239" t="s">
        <v>67</v>
      </c>
      <c r="D89" s="238">
        <v>0</v>
      </c>
      <c r="E89" s="238"/>
      <c r="F89" s="238"/>
      <c r="G89" s="154">
        <f t="shared" si="4"/>
        <v>0</v>
      </c>
    </row>
    <row r="90" spans="1:9" ht="21" customHeight="1" x14ac:dyDescent="0.2">
      <c r="A90" s="167" t="s">
        <v>388</v>
      </c>
      <c r="B90" s="249"/>
      <c r="C90" s="239" t="s">
        <v>67</v>
      </c>
      <c r="D90" s="238">
        <v>0</v>
      </c>
      <c r="E90" s="238"/>
      <c r="F90" s="238"/>
      <c r="G90" s="154">
        <f t="shared" si="4"/>
        <v>0</v>
      </c>
    </row>
    <row r="91" spans="1:9" ht="21" customHeight="1" x14ac:dyDescent="0.2">
      <c r="A91" s="167" t="s">
        <v>389</v>
      </c>
      <c r="B91" s="248"/>
      <c r="C91" s="239" t="s">
        <v>67</v>
      </c>
      <c r="D91" s="238">
        <v>0</v>
      </c>
      <c r="E91" s="238"/>
      <c r="F91" s="238"/>
      <c r="G91" s="154">
        <f t="shared" si="4"/>
        <v>0</v>
      </c>
    </row>
    <row r="92" spans="1:9" ht="21" customHeight="1" x14ac:dyDescent="0.2">
      <c r="A92" s="167" t="s">
        <v>390</v>
      </c>
      <c r="B92" s="249"/>
      <c r="C92" s="157" t="s">
        <v>182</v>
      </c>
      <c r="D92" s="162">
        <f>SUM(D72:D91)</f>
        <v>0</v>
      </c>
      <c r="E92" s="159"/>
      <c r="F92" s="162">
        <f>SUM(F72:F91)</f>
        <v>0</v>
      </c>
      <c r="G92" s="162">
        <f>SUM(G72:G91)</f>
        <v>0</v>
      </c>
      <c r="I92" s="157"/>
    </row>
    <row r="93" spans="1:9" ht="21" customHeight="1" x14ac:dyDescent="0.25">
      <c r="A93" s="167" t="s">
        <v>391</v>
      </c>
      <c r="B93" s="251"/>
      <c r="C93" s="155" t="s">
        <v>318</v>
      </c>
      <c r="D93" s="160">
        <f>SUM(+D45+D60+D92)</f>
        <v>0</v>
      </c>
      <c r="E93" s="159"/>
      <c r="F93" s="160">
        <f>SUM(+F45+F60+F92)</f>
        <v>0</v>
      </c>
      <c r="G93" s="160">
        <f>SUM(+G45+G60+G92)</f>
        <v>0</v>
      </c>
      <c r="I93" s="157"/>
    </row>
    <row r="94" spans="1:9" ht="15.75" customHeight="1" x14ac:dyDescent="0.2">
      <c r="A94" s="166"/>
      <c r="B94" s="250"/>
      <c r="C94" s="163"/>
      <c r="D94" s="158"/>
      <c r="E94" s="159"/>
      <c r="F94" s="158"/>
      <c r="G94" s="158"/>
    </row>
    <row r="95" spans="1:9" ht="15.75" customHeight="1" x14ac:dyDescent="0.25">
      <c r="B95" s="246"/>
      <c r="C95" s="153" t="s">
        <v>319</v>
      </c>
      <c r="D95" s="159"/>
      <c r="E95" s="159"/>
      <c r="F95" s="159"/>
      <c r="G95" s="159"/>
    </row>
    <row r="96" spans="1:9" ht="21" customHeight="1" x14ac:dyDescent="0.2">
      <c r="A96" s="167" t="s">
        <v>392</v>
      </c>
      <c r="B96" s="248"/>
      <c r="C96" s="142" t="s">
        <v>45</v>
      </c>
      <c r="D96" s="238">
        <v>0</v>
      </c>
      <c r="E96" s="238"/>
      <c r="F96" s="238"/>
      <c r="G96" s="154">
        <f t="shared" ref="G96:G110" si="5">D96+F96</f>
        <v>0</v>
      </c>
    </row>
    <row r="97" spans="1:9" ht="21" customHeight="1" x14ac:dyDescent="0.2">
      <c r="A97" s="167" t="s">
        <v>393</v>
      </c>
      <c r="B97" s="249"/>
      <c r="C97" s="142" t="s">
        <v>320</v>
      </c>
      <c r="D97" s="238">
        <v>0</v>
      </c>
      <c r="E97" s="238"/>
      <c r="F97" s="238">
        <f>-'sch gg-2'!M12-'sch gg-3'!M12</f>
        <v>0</v>
      </c>
      <c r="G97" s="154">
        <f t="shared" si="5"/>
        <v>0</v>
      </c>
    </row>
    <row r="98" spans="1:9" ht="21" customHeight="1" x14ac:dyDescent="0.2">
      <c r="A98" s="167" t="s">
        <v>394</v>
      </c>
      <c r="B98" s="249"/>
      <c r="C98" s="142" t="s">
        <v>44</v>
      </c>
      <c r="D98" s="238">
        <v>0</v>
      </c>
      <c r="E98" s="238"/>
      <c r="F98" s="238"/>
      <c r="G98" s="154">
        <f t="shared" si="5"/>
        <v>0</v>
      </c>
    </row>
    <row r="99" spans="1:9" ht="21" customHeight="1" x14ac:dyDescent="0.2">
      <c r="A99" s="167" t="s">
        <v>395</v>
      </c>
      <c r="B99" s="248"/>
      <c r="C99" s="142" t="s">
        <v>321</v>
      </c>
      <c r="D99" s="238">
        <v>0</v>
      </c>
      <c r="E99" s="238"/>
      <c r="F99" s="238"/>
      <c r="G99" s="154">
        <f t="shared" si="5"/>
        <v>0</v>
      </c>
    </row>
    <row r="100" spans="1:9" ht="21" customHeight="1" x14ac:dyDescent="0.2">
      <c r="A100" s="167" t="s">
        <v>396</v>
      </c>
      <c r="B100" s="249"/>
      <c r="C100" s="142" t="s">
        <v>322</v>
      </c>
      <c r="D100" s="238">
        <v>0</v>
      </c>
      <c r="E100" s="238"/>
      <c r="F100" s="238"/>
      <c r="G100" s="154">
        <f t="shared" si="5"/>
        <v>0</v>
      </c>
    </row>
    <row r="101" spans="1:9" ht="21" customHeight="1" x14ac:dyDescent="0.2">
      <c r="A101" s="167" t="s">
        <v>397</v>
      </c>
      <c r="B101" s="249"/>
      <c r="C101" s="142" t="s">
        <v>323</v>
      </c>
      <c r="D101" s="238">
        <v>0</v>
      </c>
      <c r="E101" s="238"/>
      <c r="F101" s="238"/>
      <c r="G101" s="154">
        <f t="shared" si="5"/>
        <v>0</v>
      </c>
    </row>
    <row r="102" spans="1:9" ht="21" customHeight="1" x14ac:dyDescent="0.2">
      <c r="A102" s="167" t="s">
        <v>398</v>
      </c>
      <c r="B102" s="249"/>
      <c r="C102" s="142" t="s">
        <v>324</v>
      </c>
      <c r="D102" s="238">
        <v>0</v>
      </c>
      <c r="E102" s="238"/>
      <c r="F102" s="238"/>
      <c r="G102" s="154">
        <f t="shared" si="5"/>
        <v>0</v>
      </c>
    </row>
    <row r="103" spans="1:9" ht="21" customHeight="1" x14ac:dyDescent="0.2">
      <c r="A103" s="167" t="s">
        <v>399</v>
      </c>
      <c r="B103" s="249"/>
      <c r="C103" s="142" t="s">
        <v>325</v>
      </c>
      <c r="D103" s="238">
        <v>0</v>
      </c>
      <c r="E103" s="238"/>
      <c r="F103" s="238"/>
      <c r="G103" s="154">
        <f t="shared" si="5"/>
        <v>0</v>
      </c>
    </row>
    <row r="104" spans="1:9" ht="21" customHeight="1" x14ac:dyDescent="0.2">
      <c r="A104" s="167" t="s">
        <v>400</v>
      </c>
      <c r="B104" s="249"/>
      <c r="C104" s="142" t="s">
        <v>326</v>
      </c>
      <c r="D104" s="238">
        <v>0</v>
      </c>
      <c r="E104" s="238"/>
      <c r="F104" s="238"/>
      <c r="G104" s="154">
        <f t="shared" si="5"/>
        <v>0</v>
      </c>
    </row>
    <row r="105" spans="1:9" ht="21" customHeight="1" x14ac:dyDescent="0.2">
      <c r="A105" s="167" t="s">
        <v>401</v>
      </c>
      <c r="B105" s="249" t="s">
        <v>524</v>
      </c>
      <c r="C105" s="142" t="s">
        <v>327</v>
      </c>
      <c r="D105" s="238">
        <v>0</v>
      </c>
      <c r="E105" s="238"/>
      <c r="F105" s="238"/>
      <c r="G105" s="154">
        <f t="shared" si="5"/>
        <v>0</v>
      </c>
    </row>
    <row r="106" spans="1:9" ht="21" customHeight="1" x14ac:dyDescent="0.2">
      <c r="A106" s="167" t="s">
        <v>402</v>
      </c>
      <c r="B106" s="249"/>
      <c r="C106" s="142" t="s">
        <v>328</v>
      </c>
      <c r="D106" s="238">
        <v>0</v>
      </c>
      <c r="E106" s="238"/>
      <c r="F106" s="238"/>
      <c r="G106" s="154">
        <f t="shared" si="5"/>
        <v>0</v>
      </c>
    </row>
    <row r="107" spans="1:9" ht="21" customHeight="1" x14ac:dyDescent="0.2">
      <c r="A107" s="167" t="s">
        <v>403</v>
      </c>
      <c r="B107" s="249" t="s">
        <v>525</v>
      </c>
      <c r="C107" s="142" t="s">
        <v>329</v>
      </c>
      <c r="D107" s="238">
        <v>0</v>
      </c>
      <c r="E107" s="238"/>
      <c r="F107" s="238"/>
      <c r="G107" s="154">
        <f t="shared" si="5"/>
        <v>0</v>
      </c>
    </row>
    <row r="108" spans="1:9" ht="21" customHeight="1" x14ac:dyDescent="0.2">
      <c r="A108" s="167" t="s">
        <v>404</v>
      </c>
      <c r="B108" s="249"/>
      <c r="C108" s="142" t="s">
        <v>330</v>
      </c>
      <c r="D108" s="238">
        <v>0</v>
      </c>
      <c r="E108" s="238"/>
      <c r="F108" s="238"/>
      <c r="G108" s="154">
        <f t="shared" si="5"/>
        <v>0</v>
      </c>
    </row>
    <row r="109" spans="1:9" ht="21" customHeight="1" x14ac:dyDescent="0.2">
      <c r="A109" s="167" t="s">
        <v>405</v>
      </c>
      <c r="B109" s="249"/>
      <c r="C109" s="142" t="s">
        <v>559</v>
      </c>
      <c r="D109" s="238">
        <v>0</v>
      </c>
      <c r="E109" s="238"/>
      <c r="F109" s="238"/>
      <c r="G109" s="154">
        <f t="shared" si="5"/>
        <v>0</v>
      </c>
    </row>
    <row r="110" spans="1:9" ht="21" customHeight="1" x14ac:dyDescent="0.2">
      <c r="A110" s="167" t="s">
        <v>406</v>
      </c>
      <c r="B110" s="249"/>
      <c r="C110" s="239" t="s">
        <v>67</v>
      </c>
      <c r="D110" s="238">
        <v>0</v>
      </c>
      <c r="E110" s="238"/>
      <c r="F110" s="238"/>
      <c r="G110" s="154">
        <f t="shared" si="5"/>
        <v>0</v>
      </c>
    </row>
    <row r="111" spans="1:9" ht="21" customHeight="1" x14ac:dyDescent="0.25">
      <c r="A111" s="167" t="s">
        <v>407</v>
      </c>
      <c r="B111" s="246"/>
      <c r="C111" s="155" t="s">
        <v>331</v>
      </c>
      <c r="D111" s="162">
        <f>SUM(D96:D110)</f>
        <v>0</v>
      </c>
      <c r="E111" s="159"/>
      <c r="F111" s="162">
        <f>SUM(F96:F110)</f>
        <v>0</v>
      </c>
      <c r="G111" s="162">
        <f>SUM(G96:G110)</f>
        <v>0</v>
      </c>
      <c r="I111" s="157"/>
    </row>
    <row r="112" spans="1:9" ht="14.25" customHeight="1" x14ac:dyDescent="0.25">
      <c r="C112" s="155"/>
      <c r="D112" s="156"/>
      <c r="E112" s="159"/>
      <c r="F112" s="156"/>
      <c r="G112" s="156"/>
      <c r="I112" s="157"/>
    </row>
    <row r="113" spans="1:9" ht="21" customHeight="1" x14ac:dyDescent="0.25">
      <c r="G113" s="143" t="str">
        <f>G1</f>
        <v/>
      </c>
      <c r="I113" s="157"/>
    </row>
    <row r="114" spans="1:9" ht="21" customHeight="1" x14ac:dyDescent="0.25">
      <c r="G114" s="143" t="s">
        <v>51</v>
      </c>
      <c r="I114" s="157"/>
    </row>
    <row r="115" spans="1:9" ht="21" customHeight="1" x14ac:dyDescent="0.25">
      <c r="G115" s="144" t="s">
        <v>332</v>
      </c>
      <c r="I115" s="157"/>
    </row>
    <row r="116" spans="1:9" ht="21" customHeight="1" x14ac:dyDescent="0.25">
      <c r="A116" s="358">
        <f>A4</f>
        <v>0</v>
      </c>
      <c r="B116" s="358"/>
      <c r="C116" s="358"/>
      <c r="D116" s="358"/>
      <c r="E116" s="358"/>
      <c r="F116" s="358"/>
      <c r="G116" s="358"/>
      <c r="I116" s="157"/>
    </row>
    <row r="117" spans="1:9" ht="21" customHeight="1" x14ac:dyDescent="0.25">
      <c r="A117" s="357" t="s">
        <v>86</v>
      </c>
      <c r="B117" s="357"/>
      <c r="C117" s="357"/>
      <c r="D117" s="357"/>
      <c r="E117" s="357"/>
      <c r="F117" s="357"/>
      <c r="G117" s="357"/>
      <c r="I117" s="157"/>
    </row>
    <row r="118" spans="1:9" ht="21" customHeight="1" x14ac:dyDescent="0.25">
      <c r="A118" s="358" t="str">
        <f>A6</f>
        <v>FOR THE PERIOD 01/00/1900 TO 01/00/1900</v>
      </c>
      <c r="B118" s="358"/>
      <c r="C118" s="358"/>
      <c r="D118" s="358"/>
      <c r="E118" s="358"/>
      <c r="F118" s="358"/>
      <c r="G118" s="358"/>
      <c r="I118" s="157"/>
    </row>
    <row r="119" spans="1:9" ht="21" customHeight="1" x14ac:dyDescent="0.25">
      <c r="A119" s="168"/>
      <c r="B119" s="245" t="s">
        <v>259</v>
      </c>
      <c r="D119" s="147">
        <v>2</v>
      </c>
      <c r="E119" s="147">
        <v>3</v>
      </c>
      <c r="F119" s="147">
        <v>4</v>
      </c>
      <c r="G119" s="147">
        <v>5</v>
      </c>
      <c r="I119" s="157"/>
    </row>
    <row r="120" spans="1:9" ht="21" customHeight="1" x14ac:dyDescent="0.25">
      <c r="B120" s="148" t="s">
        <v>520</v>
      </c>
      <c r="D120" s="148" t="s">
        <v>88</v>
      </c>
      <c r="E120" s="149"/>
      <c r="F120" s="149"/>
      <c r="G120" s="148" t="s">
        <v>91</v>
      </c>
      <c r="I120" s="157"/>
    </row>
    <row r="121" spans="1:9" ht="21" customHeight="1" x14ac:dyDescent="0.25">
      <c r="B121" s="148" t="s">
        <v>521</v>
      </c>
      <c r="D121" s="148" t="s">
        <v>90</v>
      </c>
      <c r="E121" s="148" t="s">
        <v>89</v>
      </c>
      <c r="F121" s="148" t="s">
        <v>90</v>
      </c>
      <c r="G121" s="148" t="s">
        <v>267</v>
      </c>
      <c r="I121" s="157"/>
    </row>
    <row r="122" spans="1:9" ht="21" customHeight="1" thickBot="1" x14ac:dyDescent="0.3">
      <c r="B122" s="152" t="s">
        <v>522</v>
      </c>
      <c r="C122" s="151" t="s">
        <v>268</v>
      </c>
      <c r="D122" s="152" t="s">
        <v>41</v>
      </c>
      <c r="E122" s="152" t="s">
        <v>92</v>
      </c>
      <c r="F122" s="152" t="s">
        <v>116</v>
      </c>
      <c r="G122" s="152" t="s">
        <v>269</v>
      </c>
      <c r="I122" s="157"/>
    </row>
    <row r="123" spans="1:9" ht="15.75" customHeight="1" x14ac:dyDescent="0.25">
      <c r="C123" s="155" t="s">
        <v>333</v>
      </c>
      <c r="D123" s="156"/>
      <c r="E123" s="159"/>
      <c r="F123" s="156"/>
      <c r="G123" s="156"/>
      <c r="I123" s="157"/>
    </row>
    <row r="124" spans="1:9" ht="21" customHeight="1" x14ac:dyDescent="0.2">
      <c r="A124" s="167" t="s">
        <v>408</v>
      </c>
      <c r="B124" s="248" t="s">
        <v>526</v>
      </c>
      <c r="C124" s="157" t="s">
        <v>334</v>
      </c>
      <c r="D124" s="238">
        <v>0</v>
      </c>
      <c r="E124" s="238"/>
      <c r="F124" s="154">
        <f>G124-D124</f>
        <v>23621</v>
      </c>
      <c r="G124" s="154">
        <f>IF(GeneralInfo!C27&lt;6,'sch c'!H15,(IF(GeneralInfo!$D$66="Yes",'sch c'!H20,'sch c'!H15)))</f>
        <v>23621</v>
      </c>
      <c r="I124" s="157"/>
    </row>
    <row r="125" spans="1:9" ht="21" customHeight="1" x14ac:dyDescent="0.2">
      <c r="A125" s="167" t="s">
        <v>409</v>
      </c>
      <c r="B125" s="249" t="s">
        <v>523</v>
      </c>
      <c r="C125" s="157" t="s">
        <v>335</v>
      </c>
      <c r="D125" s="238">
        <v>0</v>
      </c>
      <c r="E125" s="238"/>
      <c r="F125" s="238"/>
      <c r="G125" s="154">
        <f>D125+F125</f>
        <v>0</v>
      </c>
      <c r="I125" s="157"/>
    </row>
    <row r="126" spans="1:9" ht="21" customHeight="1" x14ac:dyDescent="0.2">
      <c r="A126" s="167" t="s">
        <v>410</v>
      </c>
      <c r="B126" s="249" t="s">
        <v>524</v>
      </c>
      <c r="C126" s="157" t="s">
        <v>336</v>
      </c>
      <c r="D126" s="238">
        <v>0</v>
      </c>
      <c r="E126" s="238"/>
      <c r="F126" s="238"/>
      <c r="G126" s="154">
        <f>D126+F126</f>
        <v>0</v>
      </c>
      <c r="I126" s="157"/>
    </row>
    <row r="127" spans="1:9" ht="21" customHeight="1" x14ac:dyDescent="0.2">
      <c r="A127" s="167" t="s">
        <v>411</v>
      </c>
      <c r="B127" s="249" t="s">
        <v>523</v>
      </c>
      <c r="C127" s="157" t="s">
        <v>337</v>
      </c>
      <c r="D127" s="238">
        <v>0</v>
      </c>
      <c r="E127" s="238"/>
      <c r="F127" s="238"/>
      <c r="G127" s="154">
        <f>D127+F127</f>
        <v>0</v>
      </c>
      <c r="I127" s="157"/>
    </row>
    <row r="128" spans="1:9" ht="21" customHeight="1" x14ac:dyDescent="0.2">
      <c r="A128" s="167" t="s">
        <v>412</v>
      </c>
      <c r="B128" s="249" t="s">
        <v>524</v>
      </c>
      <c r="C128" s="157" t="s">
        <v>338</v>
      </c>
      <c r="D128" s="238">
        <v>0</v>
      </c>
      <c r="E128" s="238"/>
      <c r="F128" s="238"/>
      <c r="G128" s="154">
        <f>D128+F128</f>
        <v>0</v>
      </c>
      <c r="I128" s="157"/>
    </row>
    <row r="129" spans="1:9" ht="21" customHeight="1" x14ac:dyDescent="0.25">
      <c r="A129" s="167" t="s">
        <v>413</v>
      </c>
      <c r="B129" s="246"/>
      <c r="C129" s="155" t="s">
        <v>183</v>
      </c>
      <c r="D129" s="160">
        <f>SUM(D124:D128)</f>
        <v>0</v>
      </c>
      <c r="E129" s="159"/>
      <c r="F129" s="160">
        <f>SUM(F124:F128)</f>
        <v>23621</v>
      </c>
      <c r="G129" s="160">
        <f>SUM(G124:G128)</f>
        <v>23621</v>
      </c>
      <c r="I129" s="157"/>
    </row>
    <row r="130" spans="1:9" ht="9.75" customHeight="1" x14ac:dyDescent="0.2">
      <c r="A130" s="166"/>
      <c r="B130" s="250"/>
      <c r="C130" s="163"/>
      <c r="D130" s="164"/>
      <c r="E130" s="159"/>
      <c r="F130" s="164"/>
      <c r="G130" s="164"/>
    </row>
    <row r="131" spans="1:9" ht="21" customHeight="1" x14ac:dyDescent="0.25">
      <c r="A131" s="167" t="s">
        <v>414</v>
      </c>
      <c r="B131" s="246"/>
      <c r="C131" s="155" t="s">
        <v>339</v>
      </c>
      <c r="D131" s="154">
        <f>SUM(D22+D32+D93+D111+D129)</f>
        <v>0</v>
      </c>
      <c r="E131" s="159"/>
      <c r="F131" s="154">
        <f>SUM(F22+F32+F93+F111+F129)</f>
        <v>23621</v>
      </c>
      <c r="G131" s="154">
        <f>SUM(G22+G32+G93+G111+G129)</f>
        <v>23621</v>
      </c>
      <c r="I131" s="157"/>
    </row>
    <row r="132" spans="1:9" ht="15.75" customHeight="1" x14ac:dyDescent="0.2">
      <c r="C132" s="163"/>
      <c r="D132" s="159"/>
      <c r="E132" s="165"/>
      <c r="F132" s="164"/>
      <c r="G132" s="164"/>
      <c r="H132" s="163"/>
    </row>
    <row r="133" spans="1:9" ht="15.75" x14ac:dyDescent="0.25">
      <c r="A133" s="167" t="s">
        <v>527</v>
      </c>
      <c r="C133" s="155" t="s">
        <v>528</v>
      </c>
      <c r="D133" s="238">
        <v>0</v>
      </c>
    </row>
    <row r="134" spans="1:9" x14ac:dyDescent="0.2">
      <c r="C134" s="163"/>
      <c r="D134" s="163"/>
      <c r="E134" s="163"/>
    </row>
    <row r="135" spans="1:9" ht="15.75" x14ac:dyDescent="0.25">
      <c r="A135" s="167" t="s">
        <v>529</v>
      </c>
      <c r="C135" s="155" t="s">
        <v>114</v>
      </c>
      <c r="D135" s="154">
        <f>D131-D133</f>
        <v>0</v>
      </c>
    </row>
    <row r="147" spans="4:5" x14ac:dyDescent="0.2">
      <c r="D147" s="166"/>
      <c r="E147" s="166"/>
    </row>
  </sheetData>
  <mergeCells count="9">
    <mergeCell ref="A117:G117"/>
    <mergeCell ref="A118:G118"/>
    <mergeCell ref="A4:G4"/>
    <mergeCell ref="A5:G5"/>
    <mergeCell ref="A6:G6"/>
    <mergeCell ref="A64:G64"/>
    <mergeCell ref="A65:G65"/>
    <mergeCell ref="A66:G66"/>
    <mergeCell ref="A116:G116"/>
  </mergeCells>
  <printOptions horizontalCentered="1"/>
  <pageMargins left="0.25" right="0.25" top="0.5" bottom="0.5" header="0.5" footer="0.5"/>
  <pageSetup scale="53" orientation="portrait" r:id="rId1"/>
  <headerFooter alignWithMargins="0">
    <oddFooter xml:space="preserve">&amp;R  </oddFooter>
  </headerFooter>
  <rowBreaks count="2" manualBreakCount="2">
    <brk id="60" max="15" man="1"/>
    <brk id="112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autoPageBreaks="0" fitToPage="1"/>
  </sheetPr>
  <dimension ref="A1:R58"/>
  <sheetViews>
    <sheetView showGridLines="0" showOutlineSymbols="0" zoomScale="75" zoomScaleNormal="75" workbookViewId="0">
      <selection activeCell="A10" sqref="A10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4.88671875" customWidth="1"/>
    <col min="6" max="6" width="1.77734375" customWidth="1"/>
    <col min="7" max="7" width="14.886718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E1" s="8"/>
      <c r="G1" s="8" t="str">
        <f>IF(GeneralInfo!$B$13="","",GeneralInfo!$B$13)</f>
        <v/>
      </c>
    </row>
    <row r="2" spans="1:18" ht="15.75" x14ac:dyDescent="0.25">
      <c r="E2" s="100"/>
      <c r="G2" s="100" t="s">
        <v>416</v>
      </c>
    </row>
    <row r="3" spans="1:18" ht="15.75" customHeight="1" x14ac:dyDescent="0.25">
      <c r="A3" s="342">
        <f>GeneralInfo!$B$4</f>
        <v>0</v>
      </c>
      <c r="B3" s="342"/>
      <c r="C3" s="342"/>
      <c r="D3" s="342"/>
      <c r="E3" s="342"/>
      <c r="F3" s="342"/>
      <c r="G3" s="342"/>
    </row>
    <row r="4" spans="1:18" ht="15.75" x14ac:dyDescent="0.25">
      <c r="A4" s="342" t="s">
        <v>415</v>
      </c>
      <c r="B4" s="342"/>
      <c r="C4" s="342"/>
      <c r="D4" s="342"/>
      <c r="E4" s="342"/>
      <c r="F4" s="342"/>
      <c r="G4" s="342"/>
    </row>
    <row r="5" spans="1:18" ht="15.75" x14ac:dyDescent="0.25">
      <c r="A5" s="342" t="str">
        <f>"FOR THE PERIOD "&amp;TEXT(GeneralInfo!$B$14,"MM/DD/YYYY")&amp;" TO "&amp;TEXT(GeneralInfo!$B$15,"MM/DD/YYYY")</f>
        <v>FOR THE PERIOD 01/00/1900 TO 01/00/1900</v>
      </c>
      <c r="B5" s="342"/>
      <c r="C5" s="342"/>
      <c r="D5" s="342"/>
      <c r="E5" s="342"/>
      <c r="F5" s="342"/>
      <c r="G5" s="342"/>
    </row>
    <row r="6" spans="1:18" ht="15.75" x14ac:dyDescent="0.25">
      <c r="A6" s="10"/>
      <c r="B6" s="2"/>
      <c r="C6" s="2"/>
      <c r="E6" s="8"/>
      <c r="G6" s="8"/>
    </row>
    <row r="7" spans="1:18" ht="15.75" x14ac:dyDescent="0.25">
      <c r="A7" s="115" t="s">
        <v>259</v>
      </c>
      <c r="B7" s="35"/>
      <c r="C7" s="115" t="s">
        <v>260</v>
      </c>
      <c r="D7" s="35"/>
      <c r="E7" s="115" t="s">
        <v>261</v>
      </c>
      <c r="F7" s="35"/>
      <c r="G7" s="115" t="s">
        <v>241</v>
      </c>
    </row>
    <row r="8" spans="1:18" ht="15.75" x14ac:dyDescent="0.25">
      <c r="A8" s="9" t="s">
        <v>89</v>
      </c>
      <c r="E8" s="140" t="s">
        <v>558</v>
      </c>
      <c r="G8" s="9" t="s">
        <v>38</v>
      </c>
    </row>
    <row r="9" spans="1:18" ht="16.5" thickBot="1" x14ac:dyDescent="0.3">
      <c r="A9" s="11" t="s">
        <v>39</v>
      </c>
      <c r="C9" s="11" t="s">
        <v>37</v>
      </c>
      <c r="E9" s="173" t="s">
        <v>39</v>
      </c>
      <c r="G9" s="11" t="s">
        <v>98</v>
      </c>
    </row>
    <row r="10" spans="1:18" ht="20.25" customHeight="1" x14ac:dyDescent="0.2">
      <c r="A10" s="102"/>
      <c r="C10" s="262" t="s">
        <v>536</v>
      </c>
      <c r="E10" s="117"/>
      <c r="G10" s="117"/>
      <c r="P10" s="15"/>
      <c r="R10" s="15"/>
    </row>
    <row r="11" spans="1:18" ht="20.25" customHeight="1" x14ac:dyDescent="0.2">
      <c r="A11" s="103"/>
      <c r="C11" s="105"/>
      <c r="E11" s="118"/>
      <c r="G11" s="118"/>
    </row>
    <row r="12" spans="1:18" ht="20.25" customHeight="1" x14ac:dyDescent="0.2">
      <c r="A12" s="103"/>
      <c r="C12" s="105"/>
      <c r="E12" s="118"/>
      <c r="G12" s="118"/>
    </row>
    <row r="13" spans="1:18" ht="20.25" customHeight="1" x14ac:dyDescent="0.2">
      <c r="A13" s="103"/>
      <c r="C13" s="105"/>
      <c r="E13" s="118"/>
      <c r="G13" s="118"/>
    </row>
    <row r="14" spans="1:18" ht="20.25" customHeight="1" x14ac:dyDescent="0.2">
      <c r="A14" s="103"/>
      <c r="C14" s="105"/>
      <c r="E14" s="118"/>
      <c r="G14" s="118"/>
    </row>
    <row r="15" spans="1:18" ht="20.25" customHeight="1" x14ac:dyDescent="0.2">
      <c r="A15" s="103"/>
      <c r="C15" s="105"/>
      <c r="E15" s="118"/>
      <c r="G15" s="118"/>
    </row>
    <row r="16" spans="1:18" ht="20.25" customHeight="1" x14ac:dyDescent="0.2">
      <c r="A16" s="103"/>
      <c r="C16" s="105"/>
      <c r="E16" s="118"/>
      <c r="G16" s="118"/>
    </row>
    <row r="17" spans="1:7" ht="20.25" customHeight="1" x14ac:dyDescent="0.2">
      <c r="A17" s="103"/>
      <c r="C17" s="105"/>
      <c r="E17" s="118"/>
      <c r="G17" s="118"/>
    </row>
    <row r="18" spans="1:7" ht="20.25" customHeight="1" x14ac:dyDescent="0.2">
      <c r="A18" s="103"/>
      <c r="C18" s="105"/>
      <c r="E18" s="118"/>
      <c r="G18" s="118"/>
    </row>
    <row r="19" spans="1:7" ht="20.25" customHeight="1" x14ac:dyDescent="0.2">
      <c r="A19" s="104"/>
      <c r="C19" s="106"/>
      <c r="E19" s="119"/>
      <c r="G19" s="119"/>
    </row>
    <row r="20" spans="1:7" ht="20.25" customHeight="1" x14ac:dyDescent="0.2">
      <c r="A20" s="104"/>
      <c r="C20" s="106"/>
      <c r="E20" s="119"/>
      <c r="G20" s="119"/>
    </row>
    <row r="21" spans="1:7" ht="20.25" customHeight="1" x14ac:dyDescent="0.2">
      <c r="A21" s="104"/>
      <c r="C21" s="106"/>
      <c r="E21" s="119"/>
      <c r="G21" s="119"/>
    </row>
    <row r="22" spans="1:7" ht="20.25" customHeight="1" x14ac:dyDescent="0.2">
      <c r="A22" s="104"/>
      <c r="C22" s="106"/>
      <c r="E22" s="119"/>
      <c r="G22" s="119"/>
    </row>
    <row r="23" spans="1:7" ht="20.25" customHeight="1" x14ac:dyDescent="0.2">
      <c r="A23" s="104"/>
      <c r="C23" s="106"/>
      <c r="E23" s="119"/>
      <c r="G23" s="119"/>
    </row>
    <row r="24" spans="1:7" ht="20.25" customHeight="1" x14ac:dyDescent="0.2">
      <c r="A24" s="104"/>
      <c r="C24" s="106"/>
      <c r="E24" s="119"/>
      <c r="G24" s="119"/>
    </row>
    <row r="25" spans="1:7" ht="20.25" customHeight="1" x14ac:dyDescent="0.2">
      <c r="A25" s="104"/>
      <c r="C25" s="106"/>
      <c r="E25" s="119"/>
      <c r="G25" s="119"/>
    </row>
    <row r="26" spans="1:7" ht="20.25" customHeight="1" x14ac:dyDescent="0.2">
      <c r="A26" s="104"/>
      <c r="C26" s="106"/>
      <c r="E26" s="119"/>
      <c r="G26" s="119"/>
    </row>
    <row r="27" spans="1:7" ht="20.25" customHeight="1" x14ac:dyDescent="0.2">
      <c r="A27" s="104"/>
      <c r="C27" s="106"/>
      <c r="E27" s="119"/>
      <c r="G27" s="119"/>
    </row>
    <row r="28" spans="1:7" ht="20.25" customHeight="1" x14ac:dyDescent="0.2">
      <c r="A28" s="104"/>
      <c r="C28" s="106"/>
      <c r="E28" s="119"/>
      <c r="G28" s="119"/>
    </row>
    <row r="29" spans="1:7" ht="20.25" customHeight="1" x14ac:dyDescent="0.2">
      <c r="A29" s="104"/>
      <c r="C29" s="106"/>
      <c r="E29" s="119"/>
      <c r="G29" s="119"/>
    </row>
    <row r="30" spans="1:7" ht="20.25" customHeight="1" x14ac:dyDescent="0.2">
      <c r="A30" s="104"/>
      <c r="C30" s="106"/>
      <c r="E30" s="119"/>
      <c r="G30" s="119"/>
    </row>
    <row r="31" spans="1:7" ht="20.25" customHeight="1" x14ac:dyDescent="0.2">
      <c r="A31" s="104"/>
      <c r="C31" s="106"/>
      <c r="E31" s="119"/>
      <c r="G31" s="119"/>
    </row>
    <row r="32" spans="1:7" ht="20.25" customHeight="1" x14ac:dyDescent="0.2">
      <c r="A32" s="103"/>
      <c r="C32" s="105"/>
      <c r="E32" s="118"/>
      <c r="G32" s="118"/>
    </row>
    <row r="33" spans="1:7" ht="20.25" customHeight="1" x14ac:dyDescent="0.2">
      <c r="A33" s="103"/>
      <c r="C33" s="105"/>
      <c r="E33" s="118"/>
      <c r="G33" s="118"/>
    </row>
    <row r="34" spans="1:7" ht="20.25" customHeight="1" x14ac:dyDescent="0.2">
      <c r="A34" s="103"/>
      <c r="C34" s="105"/>
      <c r="E34" s="118"/>
      <c r="G34" s="118"/>
    </row>
    <row r="35" spans="1:7" ht="20.25" customHeight="1" x14ac:dyDescent="0.2">
      <c r="A35" s="103"/>
      <c r="C35" s="105"/>
      <c r="E35" s="118"/>
      <c r="G35" s="118"/>
    </row>
    <row r="36" spans="1:7" ht="20.25" customHeight="1" x14ac:dyDescent="0.2">
      <c r="A36" s="103"/>
      <c r="C36" s="105"/>
      <c r="E36" s="118"/>
      <c r="G36" s="118"/>
    </row>
    <row r="37" spans="1:7" ht="20.25" customHeight="1" x14ac:dyDescent="0.2">
      <c r="A37" s="103"/>
      <c r="C37" s="105"/>
      <c r="E37" s="118"/>
      <c r="G37" s="118"/>
    </row>
    <row r="38" spans="1:7" ht="20.25" customHeight="1" x14ac:dyDescent="0.2">
      <c r="A38" s="103"/>
      <c r="C38" s="105"/>
      <c r="E38" s="118"/>
      <c r="G38" s="118"/>
    </row>
    <row r="39" spans="1:7" ht="20.25" customHeight="1" x14ac:dyDescent="0.2">
      <c r="A39" s="103"/>
      <c r="C39" s="105"/>
      <c r="E39" s="118"/>
      <c r="G39" s="118"/>
    </row>
    <row r="40" spans="1:7" ht="20.25" customHeight="1" x14ac:dyDescent="0.2">
      <c r="A40" s="103"/>
      <c r="C40" s="105"/>
      <c r="E40" s="118"/>
      <c r="G40" s="118"/>
    </row>
    <row r="41" spans="1:7" ht="20.25" customHeight="1" x14ac:dyDescent="0.2">
      <c r="A41" s="103"/>
      <c r="C41" s="105"/>
      <c r="E41" s="118"/>
      <c r="G41" s="118"/>
    </row>
    <row r="42" spans="1:7" ht="20.25" customHeight="1" x14ac:dyDescent="0.2">
      <c r="A42" s="103"/>
      <c r="C42" s="105"/>
      <c r="E42" s="118"/>
      <c r="G42" s="118"/>
    </row>
    <row r="43" spans="1:7" ht="20.25" customHeight="1" x14ac:dyDescent="0.2">
      <c r="A43" s="103"/>
      <c r="C43" s="105"/>
      <c r="E43" s="118"/>
      <c r="G43" s="118"/>
    </row>
    <row r="44" spans="1:7" ht="20.25" customHeight="1" x14ac:dyDescent="0.2">
      <c r="A44" s="103"/>
      <c r="C44" s="105"/>
      <c r="E44" s="118"/>
      <c r="G44" s="118"/>
    </row>
    <row r="45" spans="1:7" ht="20.25" customHeight="1" x14ac:dyDescent="0.2">
      <c r="A45" s="103"/>
      <c r="C45" s="105"/>
      <c r="E45" s="118"/>
      <c r="G45" s="118"/>
    </row>
    <row r="46" spans="1:7" ht="20.25" customHeight="1" x14ac:dyDescent="0.2">
      <c r="A46" s="103"/>
      <c r="C46" s="105"/>
      <c r="E46" s="118"/>
      <c r="G46" s="118"/>
    </row>
    <row r="47" spans="1:7" ht="20.25" customHeight="1" x14ac:dyDescent="0.2">
      <c r="A47" s="103"/>
      <c r="C47" s="105"/>
      <c r="E47" s="118"/>
      <c r="G47" s="118"/>
    </row>
    <row r="48" spans="1:7" ht="20.25" customHeight="1" x14ac:dyDescent="0.2">
      <c r="A48" s="103"/>
      <c r="C48" s="105"/>
      <c r="E48" s="118"/>
      <c r="G48" s="118"/>
    </row>
    <row r="49" spans="1:7" ht="20.25" customHeight="1" x14ac:dyDescent="0.2">
      <c r="A49" s="103"/>
      <c r="C49" s="105"/>
      <c r="E49" s="118"/>
      <c r="G49" s="118"/>
    </row>
    <row r="50" spans="1:7" ht="20.25" customHeight="1" x14ac:dyDescent="0.2">
      <c r="A50" s="103"/>
      <c r="C50" s="105"/>
      <c r="E50" s="118"/>
      <c r="G50" s="118"/>
    </row>
    <row r="51" spans="1:7" ht="20.25" customHeight="1" x14ac:dyDescent="0.2">
      <c r="A51" s="103"/>
      <c r="C51" s="105"/>
      <c r="E51" s="118"/>
      <c r="G51" s="118"/>
    </row>
    <row r="52" spans="1:7" ht="20.25" customHeight="1" x14ac:dyDescent="0.2">
      <c r="A52" s="103"/>
      <c r="C52" s="105"/>
      <c r="E52" s="118"/>
      <c r="G52" s="118"/>
    </row>
    <row r="53" spans="1:7" ht="20.25" customHeight="1" x14ac:dyDescent="0.2">
      <c r="A53" s="103"/>
      <c r="C53" s="105"/>
      <c r="E53" s="118"/>
      <c r="G53" s="118"/>
    </row>
    <row r="54" spans="1:7" ht="20.25" customHeight="1" x14ac:dyDescent="0.2">
      <c r="A54" s="103"/>
      <c r="C54" s="105"/>
      <c r="E54" s="118"/>
      <c r="G54" s="118"/>
    </row>
    <row r="55" spans="1:7" ht="20.25" customHeight="1" x14ac:dyDescent="0.2">
      <c r="A55" s="103"/>
      <c r="C55" s="105"/>
      <c r="E55" s="118"/>
      <c r="G55" s="118"/>
    </row>
    <row r="56" spans="1:7" ht="20.25" customHeight="1" x14ac:dyDescent="0.2">
      <c r="A56" s="103"/>
      <c r="C56" s="105"/>
      <c r="E56" s="118"/>
      <c r="G56" s="118"/>
    </row>
    <row r="57" spans="1:7" ht="24" customHeight="1" thickBot="1" x14ac:dyDescent="0.3">
      <c r="A57" s="10" t="s">
        <v>40</v>
      </c>
      <c r="E57" s="71"/>
      <c r="G57" s="120">
        <f>SUM(G10:G56)</f>
        <v>0</v>
      </c>
    </row>
    <row r="58" spans="1:7" ht="15.75" thickTop="1" x14ac:dyDescent="0.2">
      <c r="E58" s="2"/>
      <c r="G58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autoPageBreaks="0" fitToPage="1"/>
  </sheetPr>
  <dimension ref="A1:K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24" customWidth="1"/>
    <col min="2" max="2" width="1.44140625" style="24" customWidth="1"/>
    <col min="3" max="3" width="26.44140625" style="24" customWidth="1"/>
    <col min="4" max="4" width="1.44140625" style="24" customWidth="1"/>
    <col min="5" max="5" width="12.6640625" style="24" customWidth="1"/>
    <col min="6" max="6" width="2.33203125" style="25" customWidth="1"/>
    <col min="7" max="7" width="14.6640625" style="24" customWidth="1"/>
    <col min="8" max="8" width="1.44140625" style="24" customWidth="1"/>
    <col min="9" max="9" width="22.88671875" style="24" customWidth="1"/>
    <col min="10" max="10" width="1.44140625" style="24" customWidth="1"/>
    <col min="11" max="11" width="12.6640625" style="24" customWidth="1"/>
    <col min="12" max="16384" width="9.6640625" style="24"/>
  </cols>
  <sheetData>
    <row r="1" spans="1:11" ht="15.75" x14ac:dyDescent="0.25">
      <c r="K1" s="8" t="str">
        <f>IF(GeneralInfo!$B$13="","",GeneralInfo!$B$13)</f>
        <v/>
      </c>
    </row>
    <row r="2" spans="1:11" ht="15.75" x14ac:dyDescent="0.25">
      <c r="K2" s="170" t="s">
        <v>420</v>
      </c>
    </row>
    <row r="3" spans="1:11" ht="15.75" customHeight="1" x14ac:dyDescent="0.25">
      <c r="A3" s="359">
        <f>GeneralInfo!$B$4</f>
        <v>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15.75" x14ac:dyDescent="0.25">
      <c r="A4" s="359" t="s">
        <v>421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5.75" x14ac:dyDescent="0.25">
      <c r="A5" s="359" t="str">
        <f>"FOR THE PERIOD "&amp;TEXT(GeneralInfo!$B$14,"MM/DD/YYYY")&amp;" TO "&amp;TEXT(GeneralInfo!$B$15,"MM/DD/YYYY")</f>
        <v>FOR THE PERIOD 01/00/1900 TO 01/00/1900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</row>
    <row r="6" spans="1:11" x14ac:dyDescent="0.2">
      <c r="C6" s="27"/>
    </row>
    <row r="7" spans="1:11" ht="15.75" x14ac:dyDescent="0.25">
      <c r="A7" s="116" t="s">
        <v>259</v>
      </c>
      <c r="B7" s="36"/>
      <c r="C7" s="116" t="s">
        <v>260</v>
      </c>
      <c r="D7" s="36"/>
      <c r="E7" s="116" t="s">
        <v>261</v>
      </c>
      <c r="F7" s="36"/>
      <c r="G7" s="116" t="s">
        <v>241</v>
      </c>
      <c r="H7" s="36"/>
      <c r="I7" s="116" t="s">
        <v>242</v>
      </c>
      <c r="J7" s="36"/>
      <c r="K7" s="116" t="s">
        <v>243</v>
      </c>
    </row>
    <row r="8" spans="1:11" ht="15.75" x14ac:dyDescent="0.25">
      <c r="A8" s="171" t="s">
        <v>422</v>
      </c>
      <c r="B8" s="28"/>
      <c r="C8" s="28"/>
      <c r="D8" s="28"/>
      <c r="E8" s="28"/>
      <c r="F8" s="29"/>
      <c r="G8" s="28"/>
      <c r="H8" s="28"/>
      <c r="I8" s="28"/>
      <c r="J8" s="28"/>
      <c r="K8" s="28"/>
    </row>
    <row r="9" spans="1:11" ht="16.5" thickBot="1" x14ac:dyDescent="0.3">
      <c r="A9" s="30" t="s">
        <v>153</v>
      </c>
      <c r="B9" s="28"/>
      <c r="C9" s="31" t="s">
        <v>423</v>
      </c>
      <c r="D9" s="29"/>
      <c r="E9" s="31" t="s">
        <v>98</v>
      </c>
      <c r="F9" s="29"/>
      <c r="G9" s="31" t="s">
        <v>154</v>
      </c>
      <c r="H9" s="29"/>
      <c r="I9" s="31" t="s">
        <v>155</v>
      </c>
      <c r="J9" s="29"/>
      <c r="K9" s="31" t="s">
        <v>98</v>
      </c>
    </row>
    <row r="10" spans="1:11" ht="30.75" customHeight="1" x14ac:dyDescent="0.2">
      <c r="A10" s="107"/>
      <c r="C10" s="110"/>
      <c r="E10" s="112"/>
      <c r="F10" s="32"/>
      <c r="G10" s="107"/>
      <c r="I10" s="110"/>
      <c r="K10" s="112"/>
    </row>
    <row r="11" spans="1:11" ht="30.75" customHeight="1" x14ac:dyDescent="0.2">
      <c r="A11" s="108"/>
      <c r="C11" s="111"/>
      <c r="E11" s="113"/>
      <c r="F11" s="32"/>
      <c r="G11" s="108"/>
      <c r="I11" s="111"/>
      <c r="K11" s="113"/>
    </row>
    <row r="12" spans="1:11" ht="30.75" customHeight="1" x14ac:dyDescent="0.2">
      <c r="A12" s="108"/>
      <c r="C12" s="111"/>
      <c r="E12" s="113"/>
      <c r="F12" s="32"/>
      <c r="G12" s="108"/>
      <c r="I12" s="111"/>
      <c r="K12" s="113"/>
    </row>
    <row r="13" spans="1:11" ht="30.75" customHeight="1" x14ac:dyDescent="0.2">
      <c r="A13" s="108"/>
      <c r="C13" s="111"/>
      <c r="E13" s="113"/>
      <c r="F13" s="32"/>
      <c r="G13" s="108"/>
      <c r="I13" s="111"/>
      <c r="K13" s="113"/>
    </row>
    <row r="14" spans="1:11" ht="30.75" customHeight="1" x14ac:dyDescent="0.2">
      <c r="A14" s="108"/>
      <c r="C14" s="111"/>
      <c r="E14" s="113"/>
      <c r="F14" s="32"/>
      <c r="G14" s="108"/>
      <c r="I14" s="111"/>
      <c r="K14" s="113"/>
    </row>
    <row r="15" spans="1:11" ht="30.75" customHeight="1" x14ac:dyDescent="0.2">
      <c r="A15" s="108"/>
      <c r="C15" s="111"/>
      <c r="E15" s="113"/>
      <c r="F15" s="32"/>
      <c r="G15" s="108"/>
      <c r="I15" s="111"/>
      <c r="K15" s="113"/>
    </row>
    <row r="16" spans="1:11" ht="30.75" customHeight="1" x14ac:dyDescent="0.2">
      <c r="A16" s="108"/>
      <c r="C16" s="111"/>
      <c r="E16" s="113"/>
      <c r="F16" s="32"/>
      <c r="G16" s="108"/>
      <c r="I16" s="111"/>
      <c r="K16" s="113"/>
    </row>
    <row r="17" spans="1:11" ht="30.75" customHeight="1" x14ac:dyDescent="0.2">
      <c r="A17" s="108"/>
      <c r="C17" s="111"/>
      <c r="E17" s="113"/>
      <c r="F17" s="32"/>
      <c r="G17" s="108"/>
      <c r="I17" s="111"/>
      <c r="K17" s="113"/>
    </row>
    <row r="18" spans="1:11" ht="30.75" customHeight="1" x14ac:dyDescent="0.2">
      <c r="A18" s="108"/>
      <c r="C18" s="111"/>
      <c r="E18" s="113"/>
      <c r="F18" s="32"/>
      <c r="G18" s="108"/>
      <c r="I18" s="111"/>
      <c r="K18" s="113"/>
    </row>
    <row r="19" spans="1:11" ht="30.75" customHeight="1" x14ac:dyDescent="0.2">
      <c r="A19" s="108"/>
      <c r="C19" s="111"/>
      <c r="E19" s="113"/>
      <c r="F19" s="32"/>
      <c r="G19" s="108"/>
      <c r="I19" s="111"/>
      <c r="K19" s="113"/>
    </row>
    <row r="20" spans="1:11" ht="30.75" customHeight="1" x14ac:dyDescent="0.2">
      <c r="A20" s="108"/>
      <c r="C20" s="111"/>
      <c r="E20" s="113"/>
      <c r="F20" s="32"/>
      <c r="G20" s="108"/>
      <c r="I20" s="111"/>
      <c r="K20" s="113"/>
    </row>
    <row r="21" spans="1:11" ht="30.75" customHeight="1" x14ac:dyDescent="0.2">
      <c r="A21" s="108"/>
      <c r="C21" s="111"/>
      <c r="E21" s="113"/>
      <c r="F21" s="32"/>
      <c r="G21" s="108"/>
      <c r="I21" s="111"/>
      <c r="K21" s="113"/>
    </row>
    <row r="22" spans="1:11" ht="30.75" customHeight="1" x14ac:dyDescent="0.2">
      <c r="A22" s="108"/>
      <c r="C22" s="111"/>
      <c r="E22" s="113"/>
      <c r="F22" s="32"/>
      <c r="G22" s="108"/>
      <c r="I22" s="111"/>
      <c r="K22" s="113"/>
    </row>
    <row r="23" spans="1:11" ht="30.75" customHeight="1" x14ac:dyDescent="0.2">
      <c r="A23" s="108"/>
      <c r="C23" s="111"/>
      <c r="E23" s="113"/>
      <c r="F23" s="32"/>
      <c r="G23" s="108"/>
      <c r="I23" s="111"/>
      <c r="K23" s="113"/>
    </row>
    <row r="24" spans="1:11" ht="30.75" customHeight="1" x14ac:dyDescent="0.2">
      <c r="A24" s="108"/>
      <c r="C24" s="111"/>
      <c r="E24" s="113"/>
      <c r="F24" s="32"/>
      <c r="G24" s="108"/>
      <c r="I24" s="111"/>
      <c r="K24" s="113"/>
    </row>
    <row r="25" spans="1:11" ht="30.75" customHeight="1" x14ac:dyDescent="0.2">
      <c r="A25" s="108"/>
      <c r="C25" s="111"/>
      <c r="E25" s="113"/>
      <c r="F25" s="32"/>
      <c r="G25" s="108"/>
      <c r="I25" s="111"/>
      <c r="K25" s="113"/>
    </row>
    <row r="26" spans="1:11" ht="30.75" customHeight="1" x14ac:dyDescent="0.2">
      <c r="A26" s="108"/>
      <c r="C26" s="111"/>
      <c r="E26" s="113"/>
      <c r="F26" s="32"/>
      <c r="G26" s="108"/>
      <c r="I26" s="111"/>
      <c r="K26" s="113"/>
    </row>
    <row r="27" spans="1:11" ht="30.75" customHeight="1" x14ac:dyDescent="0.2">
      <c r="A27" s="108"/>
      <c r="C27" s="111"/>
      <c r="E27" s="113"/>
      <c r="F27" s="32"/>
      <c r="G27" s="108"/>
      <c r="I27" s="111"/>
      <c r="K27" s="113"/>
    </row>
    <row r="28" spans="1:11" ht="30.75" customHeight="1" x14ac:dyDescent="0.2">
      <c r="A28" s="108"/>
      <c r="C28" s="111"/>
      <c r="E28" s="113"/>
      <c r="F28" s="32"/>
      <c r="G28" s="108"/>
      <c r="I28" s="111"/>
      <c r="K28" s="113"/>
    </row>
    <row r="29" spans="1:11" ht="30.75" customHeight="1" x14ac:dyDescent="0.2">
      <c r="A29" s="108"/>
      <c r="C29" s="111"/>
      <c r="E29" s="113"/>
      <c r="F29" s="32"/>
      <c r="G29" s="108"/>
      <c r="I29" s="111"/>
      <c r="K29" s="113"/>
    </row>
    <row r="30" spans="1:11" ht="30.75" customHeight="1" x14ac:dyDescent="0.2">
      <c r="A30" s="109"/>
      <c r="C30" s="27"/>
      <c r="E30" s="114"/>
      <c r="F30" s="32"/>
      <c r="G30" s="109"/>
      <c r="I30" s="27"/>
      <c r="K30" s="114"/>
    </row>
    <row r="31" spans="1:11" x14ac:dyDescent="0.2">
      <c r="A31" s="34"/>
      <c r="C31" s="33"/>
      <c r="E31" s="33"/>
      <c r="G31" s="33"/>
      <c r="I31" s="33"/>
      <c r="K31" s="33"/>
    </row>
    <row r="33" spans="1:3" ht="15.75" x14ac:dyDescent="0.25">
      <c r="A33" s="26" t="s">
        <v>156</v>
      </c>
      <c r="B33" s="28"/>
      <c r="C33" s="24" t="s">
        <v>424</v>
      </c>
    </row>
    <row r="34" spans="1:3" ht="15.75" x14ac:dyDescent="0.25">
      <c r="A34" s="28"/>
      <c r="B34" s="28"/>
      <c r="C34" s="24" t="s">
        <v>425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8" t="str">
        <f>IF(GeneralInfo!$B$13="","",GeneralInfo!$B$13)</f>
        <v/>
      </c>
    </row>
    <row r="2" spans="1:10" ht="15.75" x14ac:dyDescent="0.25">
      <c r="J2" s="100" t="s">
        <v>417</v>
      </c>
    </row>
    <row r="3" spans="1:10" ht="15.75" customHeight="1" x14ac:dyDescent="0.25">
      <c r="A3" s="342">
        <f>GeneralInfo!$B$4</f>
        <v>0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10" ht="15.75" x14ac:dyDescent="0.25">
      <c r="A4" s="342" t="s">
        <v>19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ht="15.75" x14ac:dyDescent="0.25">
      <c r="A5" s="342" t="str">
        <f>"FOR THE PERIOD "&amp;TEXT(GeneralInfo!$B$14,"MM/DD/YYYY")&amp;" TO "&amp;TEXT(GeneralInfo!$B$15,"MM/DD/YYYY")</f>
        <v>FOR THE PERIOD 01/00/1900 TO 01/00/1900</v>
      </c>
      <c r="B5" s="342"/>
      <c r="C5" s="342"/>
      <c r="D5" s="342"/>
      <c r="E5" s="342"/>
      <c r="F5" s="342"/>
      <c r="G5" s="342"/>
      <c r="H5" s="342"/>
      <c r="I5" s="342"/>
      <c r="J5" s="342"/>
    </row>
    <row r="6" spans="1:10" x14ac:dyDescent="0.2">
      <c r="C6" s="2"/>
      <c r="D6" s="2"/>
      <c r="E6" s="2"/>
      <c r="F6" s="2"/>
      <c r="G6" s="2"/>
    </row>
    <row r="7" spans="1:10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</row>
    <row r="8" spans="1:10" ht="15.75" x14ac:dyDescent="0.25">
      <c r="C8" s="9"/>
      <c r="D8" s="9" t="s">
        <v>80</v>
      </c>
      <c r="E8" s="9" t="s">
        <v>80</v>
      </c>
      <c r="F8" s="9" t="s">
        <v>124</v>
      </c>
      <c r="G8" s="10"/>
      <c r="H8" s="10"/>
      <c r="I8" s="9" t="s">
        <v>21</v>
      </c>
      <c r="J8" s="9" t="s">
        <v>101</v>
      </c>
    </row>
    <row r="9" spans="1:10" ht="15.75" x14ac:dyDescent="0.25">
      <c r="C9" s="9" t="s">
        <v>122</v>
      </c>
      <c r="D9" s="9" t="s">
        <v>121</v>
      </c>
      <c r="E9" s="9" t="s">
        <v>102</v>
      </c>
      <c r="F9" s="9" t="s">
        <v>20</v>
      </c>
      <c r="G9" s="9" t="s">
        <v>124</v>
      </c>
      <c r="H9" s="9" t="s">
        <v>103</v>
      </c>
      <c r="I9" s="16" t="s">
        <v>102</v>
      </c>
      <c r="J9" s="16" t="s">
        <v>104</v>
      </c>
    </row>
    <row r="10" spans="1:10" ht="16.5" thickBot="1" x14ac:dyDescent="0.3">
      <c r="B10" s="11" t="s">
        <v>105</v>
      </c>
      <c r="C10" s="11" t="s">
        <v>20</v>
      </c>
      <c r="D10" s="11" t="s">
        <v>106</v>
      </c>
      <c r="E10" s="11" t="s">
        <v>104</v>
      </c>
      <c r="F10" s="173" t="s">
        <v>535</v>
      </c>
      <c r="G10" s="11" t="s">
        <v>104</v>
      </c>
      <c r="H10" s="11" t="s">
        <v>104</v>
      </c>
      <c r="I10" s="11" t="s">
        <v>107</v>
      </c>
      <c r="J10" s="11" t="s">
        <v>107</v>
      </c>
    </row>
    <row r="11" spans="1:10" ht="25.5" customHeight="1" x14ac:dyDescent="0.2">
      <c r="A11" s="6">
        <v>1</v>
      </c>
      <c r="B11" s="73" t="s">
        <v>181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5">
        <f>SUM(G11:I11)</f>
        <v>0</v>
      </c>
    </row>
    <row r="12" spans="1:10" ht="25.5" customHeight="1" x14ac:dyDescent="0.2">
      <c r="A12" s="6">
        <v>2</v>
      </c>
      <c r="B12" s="62" t="s">
        <v>181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5">
        <f t="shared" ref="J12:J16" si="0">SUM(G12:I12)</f>
        <v>0</v>
      </c>
    </row>
    <row r="13" spans="1:10" ht="25.5" customHeight="1" x14ac:dyDescent="0.2">
      <c r="A13" s="6">
        <v>3</v>
      </c>
      <c r="B13" s="62" t="s">
        <v>181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5">
        <f t="shared" si="0"/>
        <v>0</v>
      </c>
    </row>
    <row r="14" spans="1:10" ht="25.5" customHeight="1" x14ac:dyDescent="0.2">
      <c r="A14" s="6">
        <v>4</v>
      </c>
      <c r="B14" s="62" t="s">
        <v>181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5">
        <f t="shared" si="0"/>
        <v>0</v>
      </c>
    </row>
    <row r="15" spans="1:10" ht="25.5" customHeight="1" x14ac:dyDescent="0.2">
      <c r="A15" s="6">
        <v>5</v>
      </c>
      <c r="B15" s="62" t="s">
        <v>181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5">
        <f t="shared" si="0"/>
        <v>0</v>
      </c>
    </row>
    <row r="16" spans="1:10" ht="25.5" customHeight="1" x14ac:dyDescent="0.2">
      <c r="A16" s="6">
        <v>6</v>
      </c>
      <c r="B16" s="62" t="s">
        <v>181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5">
        <f t="shared" si="0"/>
        <v>0</v>
      </c>
    </row>
    <row r="17" spans="1:10" ht="25.5" customHeight="1" x14ac:dyDescent="0.2">
      <c r="A17" s="6">
        <v>7</v>
      </c>
      <c r="B17" t="s">
        <v>108</v>
      </c>
      <c r="C17" s="66">
        <f t="shared" ref="C17:J17" si="1">SUM(C11:C16)</f>
        <v>0</v>
      </c>
      <c r="D17" s="65">
        <f t="shared" si="1"/>
        <v>0</v>
      </c>
      <c r="E17" s="66">
        <f t="shared" si="1"/>
        <v>0</v>
      </c>
      <c r="F17" s="66">
        <f t="shared" si="1"/>
        <v>0</v>
      </c>
      <c r="G17" s="66">
        <f t="shared" si="1"/>
        <v>0</v>
      </c>
      <c r="H17" s="66">
        <f t="shared" si="1"/>
        <v>0</v>
      </c>
      <c r="I17" s="66">
        <f t="shared" si="1"/>
        <v>0</v>
      </c>
      <c r="J17" s="65">
        <f t="shared" si="1"/>
        <v>0</v>
      </c>
    </row>
    <row r="18" spans="1:10" ht="25.5" customHeight="1" x14ac:dyDescent="0.2">
      <c r="A18" s="6">
        <v>8</v>
      </c>
      <c r="B18" t="s">
        <v>123</v>
      </c>
      <c r="C18" s="3"/>
      <c r="D18" s="65">
        <f>C17</f>
        <v>0</v>
      </c>
      <c r="E18" s="3"/>
      <c r="F18" s="3"/>
      <c r="G18" s="3"/>
      <c r="H18" s="3"/>
      <c r="I18" s="3"/>
      <c r="J18" s="3"/>
    </row>
    <row r="19" spans="1:10" ht="25.5" customHeight="1" x14ac:dyDescent="0.2">
      <c r="A19" s="6">
        <v>9</v>
      </c>
      <c r="B19" t="s">
        <v>109</v>
      </c>
      <c r="C19" s="3"/>
      <c r="D19" s="64">
        <v>0</v>
      </c>
      <c r="E19" s="3"/>
      <c r="F19" s="3"/>
      <c r="G19" s="3"/>
      <c r="H19" s="3"/>
      <c r="I19" s="3"/>
      <c r="J19" s="3"/>
    </row>
    <row r="20" spans="1:10" ht="25.5" customHeight="1" x14ac:dyDescent="0.2">
      <c r="A20" s="6">
        <v>10</v>
      </c>
      <c r="B20" t="s">
        <v>110</v>
      </c>
      <c r="C20" s="3"/>
      <c r="D20" s="74">
        <v>0</v>
      </c>
      <c r="E20" s="3"/>
      <c r="F20" s="3"/>
      <c r="G20" s="3"/>
      <c r="H20" s="3"/>
      <c r="I20" s="3"/>
      <c r="J20" s="3"/>
    </row>
    <row r="21" spans="1:10" ht="25.5" customHeight="1" x14ac:dyDescent="0.2">
      <c r="A21" s="6">
        <v>11</v>
      </c>
      <c r="B21" t="s">
        <v>111</v>
      </c>
      <c r="C21" s="3"/>
      <c r="D21" s="64">
        <v>0</v>
      </c>
      <c r="E21" s="3"/>
      <c r="F21" s="3"/>
      <c r="G21" s="3"/>
      <c r="H21" s="3"/>
      <c r="I21" s="3"/>
      <c r="J21" s="3"/>
    </row>
    <row r="22" spans="1:10" ht="25.5" customHeight="1" x14ac:dyDescent="0.2">
      <c r="A22" s="6">
        <v>12</v>
      </c>
      <c r="B22" t="s">
        <v>112</v>
      </c>
      <c r="C22" s="3"/>
      <c r="D22" s="74">
        <v>0</v>
      </c>
      <c r="E22" s="3"/>
      <c r="F22" s="75" t="s">
        <v>250</v>
      </c>
      <c r="G22" t="s">
        <v>22</v>
      </c>
      <c r="H22" s="3"/>
      <c r="I22" s="3"/>
      <c r="J22" s="74">
        <v>0</v>
      </c>
    </row>
    <row r="23" spans="1:10" ht="25.5" customHeight="1" x14ac:dyDescent="0.2">
      <c r="A23" s="6">
        <v>13</v>
      </c>
      <c r="B23" t="s">
        <v>113</v>
      </c>
      <c r="C23" s="3"/>
      <c r="D23" s="64">
        <v>0</v>
      </c>
      <c r="E23" s="3"/>
      <c r="F23" s="75" t="s">
        <v>251</v>
      </c>
      <c r="G23" t="s">
        <v>23</v>
      </c>
      <c r="H23" s="3"/>
      <c r="I23" s="3"/>
      <c r="J23" s="64">
        <v>0</v>
      </c>
    </row>
    <row r="24" spans="1:10" ht="25.5" customHeight="1" x14ac:dyDescent="0.2">
      <c r="A24" s="6">
        <v>14</v>
      </c>
      <c r="B24" t="s">
        <v>139</v>
      </c>
      <c r="C24" s="3"/>
      <c r="D24" s="65">
        <f>SUM(D17:D23)</f>
        <v>0</v>
      </c>
      <c r="E24" s="3"/>
      <c r="F24" s="75" t="s">
        <v>252</v>
      </c>
      <c r="G24" t="s">
        <v>140</v>
      </c>
      <c r="H24" s="3"/>
      <c r="I24" s="3"/>
      <c r="J24" s="65">
        <f>J17+J22+J23</f>
        <v>0</v>
      </c>
    </row>
    <row r="25" spans="1:10" ht="25.5" customHeight="1" x14ac:dyDescent="0.2">
      <c r="A25" s="6">
        <v>15</v>
      </c>
      <c r="B25" s="14" t="s">
        <v>418</v>
      </c>
      <c r="C25" s="3"/>
      <c r="D25" s="65">
        <f>'sch i'!H34</f>
        <v>0</v>
      </c>
      <c r="E25" s="3"/>
      <c r="F25" s="75" t="s">
        <v>253</v>
      </c>
      <c r="G25" s="14" t="s">
        <v>419</v>
      </c>
      <c r="H25" s="3"/>
      <c r="I25" s="3"/>
      <c r="J25" s="65">
        <f>'sch j'!C32</f>
        <v>0</v>
      </c>
    </row>
    <row r="26" spans="1:10" ht="25.5" customHeight="1" x14ac:dyDescent="0.2">
      <c r="A26" s="6">
        <v>16</v>
      </c>
      <c r="B26" t="s">
        <v>114</v>
      </c>
      <c r="C26" s="3"/>
      <c r="D26" s="65">
        <f>D24-D25</f>
        <v>0</v>
      </c>
      <c r="E26" s="3"/>
      <c r="F26" s="75" t="s">
        <v>254</v>
      </c>
      <c r="G26" t="s">
        <v>114</v>
      </c>
      <c r="H26" s="3"/>
      <c r="I26" s="3"/>
      <c r="J26" s="65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autoPageBreaks="0" fitToPage="1"/>
  </sheetPr>
  <dimension ref="A1:N35"/>
  <sheetViews>
    <sheetView showGridLines="0" showOutlineSymbols="0" zoomScale="75" zoomScaleNormal="75" workbookViewId="0">
      <selection activeCell="B35" sqref="B35"/>
    </sheetView>
  </sheetViews>
  <sheetFormatPr defaultColWidth="9.6640625" defaultRowHeight="15" x14ac:dyDescent="0.2"/>
  <cols>
    <col min="1" max="1" width="3.109375" style="3" bestFit="1" customWidth="1"/>
    <col min="2" max="2" width="40.88671875" customWidth="1"/>
    <col min="3" max="4" width="14.33203125" customWidth="1"/>
    <col min="5" max="7" width="14.33203125" style="3" customWidth="1"/>
    <col min="8" max="8" width="15" style="3" customWidth="1"/>
    <col min="9" max="9" width="12" style="3" bestFit="1" customWidth="1"/>
    <col min="10" max="10" width="10.77734375" style="3" customWidth="1"/>
    <col min="11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4" ht="15.75" x14ac:dyDescent="0.25">
      <c r="I1" s="8" t="str">
        <f>IF(GeneralInfo!$B$13="","",GeneralInfo!$B$13)</f>
        <v/>
      </c>
    </row>
    <row r="2" spans="1:14" ht="15.75" x14ac:dyDescent="0.25">
      <c r="I2" s="100" t="s">
        <v>426</v>
      </c>
    </row>
    <row r="3" spans="1:14" ht="15.75" customHeight="1" x14ac:dyDescent="0.25">
      <c r="A3" s="342">
        <f>GeneralInfo!$B$4</f>
        <v>0</v>
      </c>
      <c r="B3" s="342"/>
      <c r="C3" s="342"/>
      <c r="D3" s="342"/>
      <c r="E3" s="342"/>
      <c r="F3" s="342"/>
      <c r="G3" s="342"/>
      <c r="H3" s="342"/>
      <c r="I3" s="342"/>
      <c r="J3" s="58"/>
    </row>
    <row r="4" spans="1:14" ht="15.75" x14ac:dyDescent="0.25">
      <c r="A4" s="342" t="s">
        <v>119</v>
      </c>
      <c r="B4" s="342"/>
      <c r="C4" s="342"/>
      <c r="D4" s="342"/>
      <c r="E4" s="342"/>
      <c r="F4" s="342"/>
      <c r="G4" s="342"/>
      <c r="H4" s="342"/>
      <c r="I4" s="342"/>
      <c r="J4" s="58"/>
    </row>
    <row r="5" spans="1:14" ht="15.75" x14ac:dyDescent="0.25">
      <c r="A5" s="342" t="s">
        <v>136</v>
      </c>
      <c r="B5" s="342"/>
      <c r="C5" s="342"/>
      <c r="D5" s="342"/>
      <c r="E5" s="342"/>
      <c r="F5" s="342"/>
      <c r="G5" s="342"/>
      <c r="H5" s="342"/>
      <c r="I5" s="342"/>
      <c r="J5" s="58"/>
    </row>
    <row r="6" spans="1:14" ht="15.75" x14ac:dyDescent="0.25">
      <c r="A6" s="342" t="str">
        <f>"FOR THE PERIOD "&amp;TEXT(GeneralInfo!$B$14,"MM/DD/YYYY")&amp;" TO "&amp;TEXT(GeneralInfo!$B$15,"MM/DD/YYYY")</f>
        <v>FOR THE PERIOD 01/00/1900 TO 01/00/1900</v>
      </c>
      <c r="B6" s="342"/>
      <c r="C6" s="342"/>
      <c r="D6" s="342"/>
      <c r="E6" s="342"/>
      <c r="F6" s="342"/>
      <c r="G6" s="342"/>
      <c r="H6" s="342"/>
      <c r="I6" s="342"/>
      <c r="J6" s="58"/>
    </row>
    <row r="8" spans="1:14" ht="15.75" x14ac:dyDescent="0.25">
      <c r="C8" s="263">
        <v>1</v>
      </c>
      <c r="D8" s="263">
        <v>2</v>
      </c>
      <c r="E8" s="263">
        <v>3</v>
      </c>
      <c r="F8" s="263">
        <v>4</v>
      </c>
      <c r="G8" s="263">
        <v>5</v>
      </c>
      <c r="H8" s="263">
        <v>6</v>
      </c>
      <c r="I8" s="13">
        <v>7</v>
      </c>
      <c r="J8"/>
    </row>
    <row r="9" spans="1:14" ht="15.75" x14ac:dyDescent="0.25">
      <c r="C9" s="140" t="s">
        <v>551</v>
      </c>
      <c r="E9" s="263" t="s">
        <v>537</v>
      </c>
      <c r="F9" s="263" t="s">
        <v>541</v>
      </c>
      <c r="G9" s="263"/>
      <c r="H9" s="263" t="s">
        <v>537</v>
      </c>
      <c r="I9" s="13"/>
      <c r="J9"/>
    </row>
    <row r="10" spans="1:14" ht="15.75" x14ac:dyDescent="0.25">
      <c r="C10" s="140" t="s">
        <v>538</v>
      </c>
      <c r="D10" s="140" t="s">
        <v>116</v>
      </c>
      <c r="E10" s="140" t="s">
        <v>14</v>
      </c>
      <c r="F10" s="140" t="s">
        <v>538</v>
      </c>
      <c r="G10" s="140" t="s">
        <v>542</v>
      </c>
      <c r="H10" s="140" t="s">
        <v>14</v>
      </c>
      <c r="I10" s="9" t="s">
        <v>137</v>
      </c>
      <c r="J10"/>
    </row>
    <row r="11" spans="1:14" ht="16.5" thickBot="1" x14ac:dyDescent="0.3">
      <c r="B11" s="10" t="s">
        <v>15</v>
      </c>
      <c r="C11" s="173" t="s">
        <v>539</v>
      </c>
      <c r="D11" s="173" t="s">
        <v>540</v>
      </c>
      <c r="E11" s="173" t="s">
        <v>52</v>
      </c>
      <c r="F11" s="173" t="s">
        <v>41</v>
      </c>
      <c r="G11" s="173" t="s">
        <v>543</v>
      </c>
      <c r="H11" s="173" t="s">
        <v>20</v>
      </c>
      <c r="I11" s="11" t="s">
        <v>138</v>
      </c>
      <c r="J11"/>
      <c r="L11" s="15"/>
      <c r="N11" s="15"/>
    </row>
    <row r="12" spans="1:14" ht="21.75" customHeight="1" x14ac:dyDescent="0.2">
      <c r="A12" s="7">
        <v>1</v>
      </c>
      <c r="B12" s="14" t="s">
        <v>427</v>
      </c>
      <c r="C12" s="64">
        <v>0</v>
      </c>
      <c r="D12" s="64">
        <v>0</v>
      </c>
      <c r="E12" s="65">
        <f>C12+D12</f>
        <v>0</v>
      </c>
      <c r="F12" s="69">
        <v>0</v>
      </c>
      <c r="G12" s="69">
        <v>0</v>
      </c>
      <c r="H12" s="70">
        <f>F12+G12</f>
        <v>0</v>
      </c>
      <c r="I12" s="67">
        <f>IFERROR(ROUND(H12/E12,2),0)</f>
        <v>0</v>
      </c>
      <c r="J12"/>
    </row>
    <row r="13" spans="1:14" ht="21.75" customHeight="1" x14ac:dyDescent="0.2">
      <c r="A13" s="7">
        <v>2</v>
      </c>
      <c r="B13" s="14" t="s">
        <v>428</v>
      </c>
      <c r="C13" s="64">
        <v>0</v>
      </c>
      <c r="D13" s="64">
        <v>0</v>
      </c>
      <c r="E13" s="65">
        <f t="shared" ref="E13:E18" si="0">C13+D13</f>
        <v>0</v>
      </c>
      <c r="F13" s="69">
        <v>0</v>
      </c>
      <c r="G13" s="69">
        <v>0</v>
      </c>
      <c r="H13" s="70">
        <f t="shared" ref="H13:H18" si="1">F13+G13</f>
        <v>0</v>
      </c>
      <c r="I13" s="67">
        <f t="shared" ref="I13:I18" si="2">IFERROR(ROUND(H13/E13,2),0)</f>
        <v>0</v>
      </c>
      <c r="J13"/>
    </row>
    <row r="14" spans="1:14" ht="21.75" customHeight="1" x14ac:dyDescent="0.2">
      <c r="A14" s="7">
        <v>3</v>
      </c>
      <c r="B14" s="14" t="s">
        <v>429</v>
      </c>
      <c r="C14" s="64">
        <v>0</v>
      </c>
      <c r="D14" s="64">
        <v>0</v>
      </c>
      <c r="E14" s="65">
        <f t="shared" si="0"/>
        <v>0</v>
      </c>
      <c r="F14" s="69">
        <v>0</v>
      </c>
      <c r="G14" s="69">
        <v>0</v>
      </c>
      <c r="H14" s="70">
        <f t="shared" si="1"/>
        <v>0</v>
      </c>
      <c r="I14" s="67">
        <f t="shared" si="2"/>
        <v>0</v>
      </c>
      <c r="J14"/>
    </row>
    <row r="15" spans="1:14" ht="21.75" customHeight="1" x14ac:dyDescent="0.2">
      <c r="A15" s="7">
        <v>4</v>
      </c>
      <c r="B15" s="14" t="s">
        <v>430</v>
      </c>
      <c r="C15" s="64">
        <v>0</v>
      </c>
      <c r="D15" s="64">
        <v>0</v>
      </c>
      <c r="E15" s="65">
        <f t="shared" si="0"/>
        <v>0</v>
      </c>
      <c r="F15" s="69">
        <v>0</v>
      </c>
      <c r="G15" s="69">
        <v>0</v>
      </c>
      <c r="H15" s="70">
        <f t="shared" si="1"/>
        <v>0</v>
      </c>
      <c r="I15" s="67">
        <f t="shared" si="2"/>
        <v>0</v>
      </c>
      <c r="J15"/>
    </row>
    <row r="16" spans="1:14" ht="21.75" customHeight="1" x14ac:dyDescent="0.2">
      <c r="A16" s="7">
        <v>5</v>
      </c>
      <c r="B16" s="14" t="s">
        <v>17</v>
      </c>
      <c r="C16" s="64">
        <v>0</v>
      </c>
      <c r="D16" s="64">
        <v>0</v>
      </c>
      <c r="E16" s="65">
        <f t="shared" si="0"/>
        <v>0</v>
      </c>
      <c r="F16" s="69">
        <v>0</v>
      </c>
      <c r="G16" s="69">
        <v>0</v>
      </c>
      <c r="H16" s="70">
        <f t="shared" si="1"/>
        <v>0</v>
      </c>
      <c r="I16" s="67">
        <f>IFERROR(ROUND(H16/E16,2),0)</f>
        <v>0</v>
      </c>
      <c r="J16"/>
    </row>
    <row r="17" spans="1:10" ht="21.75" customHeight="1" x14ac:dyDescent="0.2">
      <c r="A17" s="7">
        <v>6</v>
      </c>
      <c r="B17" s="14" t="s">
        <v>18</v>
      </c>
      <c r="C17" s="64">
        <v>0</v>
      </c>
      <c r="D17" s="64">
        <v>0</v>
      </c>
      <c r="E17" s="65">
        <f t="shared" si="0"/>
        <v>0</v>
      </c>
      <c r="F17" s="69">
        <v>0</v>
      </c>
      <c r="G17" s="69">
        <v>0</v>
      </c>
      <c r="H17" s="70">
        <f t="shared" si="1"/>
        <v>0</v>
      </c>
      <c r="I17" s="67">
        <f t="shared" si="2"/>
        <v>0</v>
      </c>
      <c r="J17"/>
    </row>
    <row r="18" spans="1:10" ht="21.75" customHeight="1" x14ac:dyDescent="0.2">
      <c r="A18" s="7">
        <v>7</v>
      </c>
      <c r="B18" s="14" t="s">
        <v>431</v>
      </c>
      <c r="C18" s="64">
        <v>0</v>
      </c>
      <c r="D18" s="64">
        <v>0</v>
      </c>
      <c r="E18" s="65">
        <f t="shared" si="0"/>
        <v>0</v>
      </c>
      <c r="F18" s="69">
        <v>0</v>
      </c>
      <c r="G18" s="69">
        <v>0</v>
      </c>
      <c r="H18" s="70">
        <f t="shared" si="1"/>
        <v>0</v>
      </c>
      <c r="I18" s="67">
        <f t="shared" si="2"/>
        <v>0</v>
      </c>
      <c r="J18"/>
    </row>
    <row r="19" spans="1:10" ht="21.75" customHeight="1" x14ac:dyDescent="0.2">
      <c r="A19" s="7">
        <v>8</v>
      </c>
      <c r="B19" s="14" t="s">
        <v>432</v>
      </c>
      <c r="C19" s="65">
        <f t="shared" ref="C19:D19" si="3">SUM(C12:C18)</f>
        <v>0</v>
      </c>
      <c r="D19" s="65">
        <f t="shared" si="3"/>
        <v>0</v>
      </c>
      <c r="E19" s="65">
        <f>SUM(E12:E18)</f>
        <v>0</v>
      </c>
      <c r="F19" s="70">
        <f t="shared" ref="F19:G19" si="4">SUM(F12:F18)</f>
        <v>0</v>
      </c>
      <c r="G19" s="70">
        <f t="shared" si="4"/>
        <v>0</v>
      </c>
      <c r="H19" s="70">
        <f>SUM(H12:H18)</f>
        <v>0</v>
      </c>
      <c r="I19" s="68"/>
      <c r="J19"/>
    </row>
    <row r="20" spans="1:10" ht="21.75" customHeight="1" x14ac:dyDescent="0.25">
      <c r="B20" s="58" t="s">
        <v>433</v>
      </c>
      <c r="C20" s="63"/>
      <c r="D20" s="63"/>
      <c r="E20" s="63"/>
      <c r="F20" s="71"/>
      <c r="G20" s="71"/>
      <c r="H20" s="71"/>
      <c r="I20" s="68"/>
      <c r="J20"/>
    </row>
    <row r="21" spans="1:10" ht="21.75" customHeight="1" x14ac:dyDescent="0.2">
      <c r="A21" s="7">
        <v>9</v>
      </c>
      <c r="B21" s="14" t="s">
        <v>94</v>
      </c>
      <c r="C21" s="64">
        <v>0</v>
      </c>
      <c r="D21" s="64">
        <v>0</v>
      </c>
      <c r="E21" s="65">
        <f>C21+D21</f>
        <v>0</v>
      </c>
      <c r="F21" s="69">
        <v>0</v>
      </c>
      <c r="G21" s="69">
        <v>0</v>
      </c>
      <c r="H21" s="70">
        <f>F21+G21</f>
        <v>0</v>
      </c>
      <c r="I21" s="67">
        <f>IFERROR(ROUND(H21/E21,2),0)</f>
        <v>0</v>
      </c>
      <c r="J21"/>
    </row>
    <row r="22" spans="1:10" ht="21.75" customHeight="1" x14ac:dyDescent="0.2">
      <c r="A22" s="7">
        <v>10</v>
      </c>
      <c r="B22" s="14" t="s">
        <v>95</v>
      </c>
      <c r="C22" s="64">
        <v>0</v>
      </c>
      <c r="D22" s="64">
        <v>0</v>
      </c>
      <c r="E22" s="65">
        <f t="shared" ref="E22:E23" si="5">C22+D22</f>
        <v>0</v>
      </c>
      <c r="F22" s="69">
        <v>0</v>
      </c>
      <c r="G22" s="69">
        <v>0</v>
      </c>
      <c r="H22" s="70">
        <f t="shared" ref="H22:H23" si="6">F22+G22</f>
        <v>0</v>
      </c>
      <c r="I22" s="67">
        <f t="shared" ref="I22:I30" si="7">IFERROR(ROUND(H22/E22,2),0)</f>
        <v>0</v>
      </c>
      <c r="J22"/>
    </row>
    <row r="23" spans="1:10" ht="21.75" customHeight="1" x14ac:dyDescent="0.2">
      <c r="A23" s="7">
        <v>11</v>
      </c>
      <c r="B23" s="14" t="s">
        <v>96</v>
      </c>
      <c r="C23" s="64">
        <v>0</v>
      </c>
      <c r="D23" s="64">
        <v>0</v>
      </c>
      <c r="E23" s="65">
        <f t="shared" si="5"/>
        <v>0</v>
      </c>
      <c r="F23" s="69">
        <v>0</v>
      </c>
      <c r="G23" s="69">
        <v>0</v>
      </c>
      <c r="H23" s="70">
        <f t="shared" si="6"/>
        <v>0</v>
      </c>
      <c r="I23" s="67">
        <f>IFERROR(ROUND(H23/E23,2),0)</f>
        <v>0</v>
      </c>
      <c r="J23"/>
    </row>
    <row r="24" spans="1:10" ht="21.75" customHeight="1" x14ac:dyDescent="0.2">
      <c r="A24" s="7">
        <v>12</v>
      </c>
      <c r="B24" s="14" t="s">
        <v>435</v>
      </c>
      <c r="C24" s="65">
        <f t="shared" ref="C24:D24" si="8">SUM(C21:C23)</f>
        <v>0</v>
      </c>
      <c r="D24" s="65">
        <f t="shared" si="8"/>
        <v>0</v>
      </c>
      <c r="E24" s="65">
        <f>SUM(E21:E23)</f>
        <v>0</v>
      </c>
      <c r="F24" s="70">
        <f t="shared" ref="F24:G24" si="9">SUM(F21:F23)</f>
        <v>0</v>
      </c>
      <c r="G24" s="70">
        <f t="shared" si="9"/>
        <v>0</v>
      </c>
      <c r="H24" s="70">
        <f>SUM(H21:H23)</f>
        <v>0</v>
      </c>
      <c r="I24" s="68"/>
      <c r="J24"/>
    </row>
    <row r="25" spans="1:10" ht="21.75" customHeight="1" x14ac:dyDescent="0.25">
      <c r="B25" s="58" t="s">
        <v>434</v>
      </c>
      <c r="C25" s="63"/>
      <c r="D25" s="63"/>
      <c r="E25" s="63"/>
      <c r="F25" s="71"/>
      <c r="G25" s="71"/>
      <c r="H25" s="71"/>
      <c r="I25" s="68"/>
      <c r="J25"/>
    </row>
    <row r="26" spans="1:10" ht="21.75" customHeight="1" x14ac:dyDescent="0.2">
      <c r="A26" s="7">
        <v>13</v>
      </c>
      <c r="B26" s="14" t="s">
        <v>436</v>
      </c>
      <c r="C26" s="64">
        <v>0</v>
      </c>
      <c r="D26" s="64">
        <v>0</v>
      </c>
      <c r="E26" s="65">
        <f>C26+D26</f>
        <v>0</v>
      </c>
      <c r="F26" s="69">
        <v>0</v>
      </c>
      <c r="G26" s="69">
        <v>0</v>
      </c>
      <c r="H26" s="70">
        <f>F26+G26</f>
        <v>0</v>
      </c>
      <c r="I26" s="67">
        <f>IFERROR(ROUND(H26/E26,2),0)</f>
        <v>0</v>
      </c>
      <c r="J26"/>
    </row>
    <row r="27" spans="1:10" ht="21.75" customHeight="1" x14ac:dyDescent="0.2">
      <c r="A27" s="7">
        <v>14</v>
      </c>
      <c r="B27" s="14" t="s">
        <v>437</v>
      </c>
      <c r="C27" s="64">
        <v>0</v>
      </c>
      <c r="D27" s="64">
        <v>0</v>
      </c>
      <c r="E27" s="65">
        <f t="shared" ref="E27:E30" si="10">C27+D27</f>
        <v>0</v>
      </c>
      <c r="F27" s="69">
        <v>0</v>
      </c>
      <c r="G27" s="69">
        <v>0</v>
      </c>
      <c r="H27" s="70">
        <f t="shared" ref="H27:H30" si="11">F27+G27</f>
        <v>0</v>
      </c>
      <c r="I27" s="67">
        <f t="shared" si="7"/>
        <v>0</v>
      </c>
      <c r="J27"/>
    </row>
    <row r="28" spans="1:10" ht="21.75" customHeight="1" x14ac:dyDescent="0.2">
      <c r="A28" s="7">
        <v>15</v>
      </c>
      <c r="B28" s="14" t="s">
        <v>438</v>
      </c>
      <c r="C28" s="64">
        <v>0</v>
      </c>
      <c r="D28" s="64">
        <v>0</v>
      </c>
      <c r="E28" s="65">
        <f t="shared" si="10"/>
        <v>0</v>
      </c>
      <c r="F28" s="69">
        <v>0</v>
      </c>
      <c r="G28" s="69">
        <v>0</v>
      </c>
      <c r="H28" s="70">
        <f t="shared" si="11"/>
        <v>0</v>
      </c>
      <c r="I28" s="67">
        <f t="shared" si="7"/>
        <v>0</v>
      </c>
      <c r="J28"/>
    </row>
    <row r="29" spans="1:10" ht="21.75" customHeight="1" x14ac:dyDescent="0.2">
      <c r="A29" s="7">
        <v>16</v>
      </c>
      <c r="B29" s="172" t="s">
        <v>67</v>
      </c>
      <c r="C29" s="64">
        <v>0</v>
      </c>
      <c r="D29" s="64">
        <v>0</v>
      </c>
      <c r="E29" s="65">
        <f t="shared" si="10"/>
        <v>0</v>
      </c>
      <c r="F29" s="69">
        <v>0</v>
      </c>
      <c r="G29" s="69">
        <v>0</v>
      </c>
      <c r="H29" s="70">
        <f t="shared" si="11"/>
        <v>0</v>
      </c>
      <c r="I29" s="67">
        <f>IFERROR(ROUND(H29/E29,2),0)</f>
        <v>0</v>
      </c>
      <c r="J29"/>
    </row>
    <row r="30" spans="1:10" ht="21.75" customHeight="1" x14ac:dyDescent="0.2">
      <c r="A30" s="7">
        <v>17</v>
      </c>
      <c r="B30" s="172" t="s">
        <v>67</v>
      </c>
      <c r="C30" s="64">
        <v>0</v>
      </c>
      <c r="D30" s="64">
        <v>0</v>
      </c>
      <c r="E30" s="65">
        <f t="shared" si="10"/>
        <v>0</v>
      </c>
      <c r="F30" s="69">
        <v>0</v>
      </c>
      <c r="G30" s="69">
        <v>0</v>
      </c>
      <c r="H30" s="70">
        <f t="shared" si="11"/>
        <v>0</v>
      </c>
      <c r="I30" s="67">
        <f t="shared" si="7"/>
        <v>0</v>
      </c>
      <c r="J30"/>
    </row>
    <row r="31" spans="1:10" ht="21.75" customHeight="1" x14ac:dyDescent="0.2">
      <c r="A31" s="7">
        <v>18</v>
      </c>
      <c r="B31" s="14" t="s">
        <v>439</v>
      </c>
      <c r="C31" s="65">
        <f t="shared" ref="C31:D31" si="12">SUM(C26:C30)</f>
        <v>0</v>
      </c>
      <c r="D31" s="65">
        <f t="shared" si="12"/>
        <v>0</v>
      </c>
      <c r="E31" s="65">
        <f>SUM(E26:E30)</f>
        <v>0</v>
      </c>
      <c r="F31" s="70">
        <f t="shared" ref="F31:G31" si="13">SUM(F26:F30)</f>
        <v>0</v>
      </c>
      <c r="G31" s="70">
        <f t="shared" si="13"/>
        <v>0</v>
      </c>
      <c r="H31" s="70">
        <f>SUM(H26:H30)</f>
        <v>0</v>
      </c>
      <c r="I31" s="68"/>
      <c r="J31"/>
    </row>
    <row r="32" spans="1:10" ht="21.75" customHeight="1" x14ac:dyDescent="0.2">
      <c r="A32" s="7">
        <v>19</v>
      </c>
      <c r="B32" s="14" t="s">
        <v>440</v>
      </c>
      <c r="C32" s="66">
        <f t="shared" ref="C32:D32" si="14">C19+C24+C31</f>
        <v>0</v>
      </c>
      <c r="D32" s="66">
        <f t="shared" si="14"/>
        <v>0</v>
      </c>
      <c r="E32" s="66">
        <f>E19+E24+E31</f>
        <v>0</v>
      </c>
      <c r="F32" s="72">
        <f t="shared" ref="F32:G32" si="15">F19+F24+F31</f>
        <v>0</v>
      </c>
      <c r="G32" s="72">
        <f t="shared" si="15"/>
        <v>0</v>
      </c>
      <c r="H32" s="72">
        <f>H19+H24+H31</f>
        <v>0</v>
      </c>
    </row>
    <row r="33" spans="1:9" ht="21.75" customHeight="1" x14ac:dyDescent="0.2">
      <c r="A33" s="7">
        <v>20</v>
      </c>
      <c r="B33" s="14" t="s">
        <v>530</v>
      </c>
      <c r="C33" s="3"/>
      <c r="D33" s="3"/>
      <c r="H33" s="70">
        <f>'sch j'!H32</f>
        <v>0</v>
      </c>
    </row>
    <row r="34" spans="1:9" ht="21.75" customHeight="1" x14ac:dyDescent="0.2">
      <c r="A34" s="7">
        <v>21</v>
      </c>
      <c r="B34" s="14" t="s">
        <v>552</v>
      </c>
      <c r="C34" s="3"/>
      <c r="D34" s="3"/>
      <c r="H34" s="70">
        <f>H32+H33</f>
        <v>0</v>
      </c>
    </row>
    <row r="35" spans="1:9" ht="21.75" customHeight="1" x14ac:dyDescent="0.2">
      <c r="A35" s="3">
        <v>22</v>
      </c>
      <c r="B35" s="14" t="s">
        <v>441</v>
      </c>
      <c r="C35" s="64">
        <v>0</v>
      </c>
      <c r="D35" s="64">
        <v>0</v>
      </c>
      <c r="E35" s="65">
        <f>C35+D35</f>
        <v>0</v>
      </c>
      <c r="F35" s="69">
        <v>0</v>
      </c>
      <c r="G35" s="69">
        <v>0</v>
      </c>
      <c r="H35" s="70">
        <f>F35+G35</f>
        <v>0</v>
      </c>
      <c r="I35" s="67">
        <f>IFERROR(ROUND(H35/E35,2),0)</f>
        <v>0</v>
      </c>
    </row>
  </sheetData>
  <mergeCells count="4">
    <mergeCell ref="A3:I3"/>
    <mergeCell ref="A4:I4"/>
    <mergeCell ref="A5:I5"/>
    <mergeCell ref="A6:I6"/>
  </mergeCells>
  <phoneticPr fontId="0" type="noConversion"/>
  <printOptions horizontalCentered="1"/>
  <pageMargins left="0.5" right="0.5" top="1" bottom="1" header="0.5" footer="0.5"/>
  <pageSetup scale="6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autoPageBreaks="0" fitToPage="1"/>
  </sheetPr>
  <dimension ref="A1:L32"/>
  <sheetViews>
    <sheetView showGridLines="0" showOutlineSymbols="0" zoomScale="75" zoomScaleNormal="75" workbookViewId="0">
      <selection activeCell="C12" sqref="C12"/>
    </sheetView>
  </sheetViews>
  <sheetFormatPr defaultColWidth="9.6640625" defaultRowHeight="15" x14ac:dyDescent="0.2"/>
  <cols>
    <col min="1" max="1" width="3.109375" style="3" bestFit="1" customWidth="1"/>
    <col min="2" max="2" width="25.6640625" customWidth="1"/>
    <col min="3" max="3" width="14.88671875" customWidth="1"/>
    <col min="4" max="4" width="14.6640625" customWidth="1"/>
    <col min="5" max="8" width="14.88671875" customWidth="1"/>
    <col min="9" max="9" width="16.109375" customWidth="1"/>
    <col min="10" max="11" width="14.88671875" customWidth="1"/>
    <col min="12" max="12" width="13.5546875" bestFit="1" customWidth="1"/>
  </cols>
  <sheetData>
    <row r="1" spans="1:12" ht="15.75" x14ac:dyDescent="0.25">
      <c r="L1" s="8" t="str">
        <f>IF(GeneralInfo!$B$13="","",GeneralInfo!$B$13)</f>
        <v/>
      </c>
    </row>
    <row r="2" spans="1:12" ht="15.75" x14ac:dyDescent="0.25">
      <c r="L2" s="100" t="s">
        <v>99</v>
      </c>
    </row>
    <row r="3" spans="1:12" ht="15.75" customHeight="1" x14ac:dyDescent="0.25">
      <c r="A3" s="342">
        <f>GeneralInfo!$B$4</f>
        <v>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5.75" customHeight="1" x14ac:dyDescent="0.25">
      <c r="A4" s="342" t="s">
        <v>119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15.75" x14ac:dyDescent="0.25">
      <c r="A5" s="342" t="s">
        <v>135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ht="15.75" x14ac:dyDescent="0.25">
      <c r="A6" s="342" t="str">
        <f>"FOR THE PERIOD "&amp;TEXT(GeneralInfo!$B$14,"MM/DD/YYYY")&amp;" TO "&amp;TEXT(GeneralInfo!$B$15,"MM/DD/YYYY")</f>
        <v>FOR THE PERIOD 01/00/1900 TO 01/00/1900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</row>
    <row r="8" spans="1:12" ht="15.75" x14ac:dyDescent="0.25"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140">
        <v>7</v>
      </c>
      <c r="J8" s="140">
        <v>8</v>
      </c>
      <c r="K8" s="140">
        <v>9</v>
      </c>
      <c r="L8" s="9">
        <v>10</v>
      </c>
    </row>
    <row r="9" spans="1:12" ht="15.75" x14ac:dyDescent="0.25">
      <c r="C9" s="9"/>
      <c r="D9" s="9"/>
      <c r="E9" s="9"/>
      <c r="F9" s="9"/>
      <c r="G9" s="9"/>
      <c r="H9" s="9"/>
      <c r="I9" s="140" t="s">
        <v>544</v>
      </c>
      <c r="J9" s="140" t="s">
        <v>542</v>
      </c>
      <c r="K9" s="140" t="s">
        <v>91</v>
      </c>
      <c r="L9" s="9"/>
    </row>
    <row r="10" spans="1:12" ht="15.75" x14ac:dyDescent="0.25">
      <c r="C10" s="9" t="s">
        <v>101</v>
      </c>
      <c r="D10" s="9" t="s">
        <v>25</v>
      </c>
      <c r="E10" s="9" t="s">
        <v>27</v>
      </c>
      <c r="F10" s="140" t="s">
        <v>442</v>
      </c>
      <c r="G10" s="9" t="s">
        <v>28</v>
      </c>
      <c r="H10" s="140" t="s">
        <v>443</v>
      </c>
      <c r="I10" s="140" t="s">
        <v>545</v>
      </c>
      <c r="J10" s="140" t="s">
        <v>546</v>
      </c>
      <c r="K10" s="140" t="s">
        <v>547</v>
      </c>
      <c r="L10" s="140" t="s">
        <v>444</v>
      </c>
    </row>
    <row r="11" spans="1:12" ht="16.5" thickBot="1" x14ac:dyDescent="0.3">
      <c r="B11" s="10" t="s">
        <v>15</v>
      </c>
      <c r="C11" s="11" t="s">
        <v>24</v>
      </c>
      <c r="D11" s="11" t="s">
        <v>26</v>
      </c>
      <c r="E11" s="11" t="s">
        <v>26</v>
      </c>
      <c r="F11" s="11" t="s">
        <v>26</v>
      </c>
      <c r="G11" s="11" t="s">
        <v>36</v>
      </c>
      <c r="H11" s="173" t="s">
        <v>20</v>
      </c>
      <c r="I11" s="173" t="s">
        <v>548</v>
      </c>
      <c r="J11" s="173" t="s">
        <v>29</v>
      </c>
      <c r="K11" s="173" t="s">
        <v>549</v>
      </c>
      <c r="L11" s="173" t="s">
        <v>445</v>
      </c>
    </row>
    <row r="12" spans="1:12" ht="23.25" customHeight="1" x14ac:dyDescent="0.2">
      <c r="A12" s="7">
        <v>1</v>
      </c>
      <c r="B12" s="14" t="s">
        <v>427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70">
        <f>SUM(C12:H12)</f>
        <v>0</v>
      </c>
      <c r="J12" s="69">
        <v>0</v>
      </c>
      <c r="K12" s="70">
        <f>I12+J12</f>
        <v>0</v>
      </c>
      <c r="L12" s="69">
        <v>0</v>
      </c>
    </row>
    <row r="13" spans="1:12" ht="23.25" customHeight="1" x14ac:dyDescent="0.2">
      <c r="A13" s="7">
        <v>2</v>
      </c>
      <c r="B13" s="14" t="s">
        <v>428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70">
        <f t="shared" ref="I13:I18" si="0">SUM(C13:H13)</f>
        <v>0</v>
      </c>
      <c r="J13" s="69">
        <v>0</v>
      </c>
      <c r="K13" s="70">
        <f t="shared" ref="K13:K18" si="1">I13+J13</f>
        <v>0</v>
      </c>
      <c r="L13" s="69">
        <v>0</v>
      </c>
    </row>
    <row r="14" spans="1:12" ht="23.25" customHeight="1" x14ac:dyDescent="0.2">
      <c r="A14" s="7">
        <v>3</v>
      </c>
      <c r="B14" s="14" t="s">
        <v>446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70">
        <f t="shared" si="0"/>
        <v>0</v>
      </c>
      <c r="J14" s="69">
        <v>0</v>
      </c>
      <c r="K14" s="70">
        <f t="shared" si="1"/>
        <v>0</v>
      </c>
      <c r="L14" s="69">
        <v>0</v>
      </c>
    </row>
    <row r="15" spans="1:12" ht="23.25" customHeight="1" x14ac:dyDescent="0.2">
      <c r="A15" s="7">
        <v>4</v>
      </c>
      <c r="B15" s="14" t="s">
        <v>430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70">
        <f t="shared" si="0"/>
        <v>0</v>
      </c>
      <c r="J15" s="69">
        <v>0</v>
      </c>
      <c r="K15" s="70">
        <f t="shared" si="1"/>
        <v>0</v>
      </c>
      <c r="L15" s="69">
        <v>0</v>
      </c>
    </row>
    <row r="16" spans="1:12" ht="23.25" customHeight="1" x14ac:dyDescent="0.2">
      <c r="A16" s="7">
        <v>5</v>
      </c>
      <c r="B16" s="14" t="s">
        <v>17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0">
        <f t="shared" si="0"/>
        <v>0</v>
      </c>
      <c r="J16" s="69">
        <v>0</v>
      </c>
      <c r="K16" s="70">
        <f t="shared" si="1"/>
        <v>0</v>
      </c>
      <c r="L16" s="69">
        <v>0</v>
      </c>
    </row>
    <row r="17" spans="1:12" ht="23.25" customHeight="1" x14ac:dyDescent="0.2">
      <c r="A17" s="7">
        <v>6</v>
      </c>
      <c r="B17" s="14" t="s">
        <v>18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70">
        <f t="shared" si="0"/>
        <v>0</v>
      </c>
      <c r="J17" s="69">
        <v>0</v>
      </c>
      <c r="K17" s="70">
        <f t="shared" si="1"/>
        <v>0</v>
      </c>
      <c r="L17" s="69">
        <v>0</v>
      </c>
    </row>
    <row r="18" spans="1:12" ht="23.25" customHeight="1" x14ac:dyDescent="0.2">
      <c r="A18" s="7">
        <v>7</v>
      </c>
      <c r="B18" s="14" t="s">
        <v>431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70">
        <f t="shared" si="0"/>
        <v>0</v>
      </c>
      <c r="J18" s="69">
        <v>0</v>
      </c>
      <c r="K18" s="70">
        <f t="shared" si="1"/>
        <v>0</v>
      </c>
      <c r="L18" s="69">
        <v>0</v>
      </c>
    </row>
    <row r="19" spans="1:12" ht="23.25" customHeight="1" x14ac:dyDescent="0.2">
      <c r="A19" s="7">
        <v>8</v>
      </c>
      <c r="B19" t="s">
        <v>16</v>
      </c>
      <c r="C19" s="70">
        <f t="shared" ref="C19:L19" si="2">SUM(C12:C18)</f>
        <v>0</v>
      </c>
      <c r="D19" s="70">
        <f t="shared" si="2"/>
        <v>0</v>
      </c>
      <c r="E19" s="70">
        <f t="shared" si="2"/>
        <v>0</v>
      </c>
      <c r="F19" s="70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ref="J19:K19" si="3">SUM(J12:J18)</f>
        <v>0</v>
      </c>
      <c r="K19" s="70">
        <f t="shared" si="3"/>
        <v>0</v>
      </c>
      <c r="L19" s="70">
        <f t="shared" si="2"/>
        <v>0</v>
      </c>
    </row>
    <row r="20" spans="1:12" ht="23.25" customHeight="1" x14ac:dyDescent="0.25">
      <c r="B20" s="58" t="s">
        <v>433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3.25" customHeight="1" x14ac:dyDescent="0.2">
      <c r="A21" s="7">
        <v>9</v>
      </c>
      <c r="B21" s="14" t="s">
        <v>94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70">
        <f>SUM(C21:H21)</f>
        <v>0</v>
      </c>
      <c r="J21" s="69">
        <v>0</v>
      </c>
      <c r="K21" s="70">
        <f>I21+J21</f>
        <v>0</v>
      </c>
      <c r="L21" s="69">
        <v>0</v>
      </c>
    </row>
    <row r="22" spans="1:12" ht="23.25" customHeight="1" x14ac:dyDescent="0.2">
      <c r="A22" s="7">
        <v>10</v>
      </c>
      <c r="B22" s="14" t="s">
        <v>95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70">
        <f t="shared" ref="I22:I31" si="4">SUM(C22:H22)</f>
        <v>0</v>
      </c>
      <c r="J22" s="69">
        <v>0</v>
      </c>
      <c r="K22" s="70">
        <f t="shared" ref="K22:K23" si="5">I22+J22</f>
        <v>0</v>
      </c>
      <c r="L22" s="69">
        <v>0</v>
      </c>
    </row>
    <row r="23" spans="1:12" ht="23.25" customHeight="1" x14ac:dyDescent="0.2">
      <c r="A23" s="7">
        <v>11</v>
      </c>
      <c r="B23" s="14" t="s">
        <v>96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70">
        <f t="shared" si="4"/>
        <v>0</v>
      </c>
      <c r="J23" s="69">
        <v>0</v>
      </c>
      <c r="K23" s="70">
        <f t="shared" si="5"/>
        <v>0</v>
      </c>
      <c r="L23" s="69">
        <v>0</v>
      </c>
    </row>
    <row r="24" spans="1:12" ht="23.25" customHeight="1" x14ac:dyDescent="0.2">
      <c r="A24" s="7">
        <v>12</v>
      </c>
      <c r="B24" s="59" t="s">
        <v>435</v>
      </c>
      <c r="C24" s="70">
        <f>SUM(C21:C23)</f>
        <v>0</v>
      </c>
      <c r="D24" s="70">
        <f t="shared" ref="D24:H24" si="6">SUM(D21:D23)</f>
        <v>0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>SUM(C24:H24)</f>
        <v>0</v>
      </c>
      <c r="J24" s="70">
        <f t="shared" ref="J24:K24" si="7">SUM(J21:J23)</f>
        <v>0</v>
      </c>
      <c r="K24" s="70">
        <f t="shared" si="7"/>
        <v>0</v>
      </c>
      <c r="L24" s="70">
        <f>SUM(L21:L23)</f>
        <v>0</v>
      </c>
    </row>
    <row r="25" spans="1:12" ht="23.25" customHeight="1" x14ac:dyDescent="0.25">
      <c r="B25" s="58" t="s">
        <v>434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3.25" customHeight="1" x14ac:dyDescent="0.2">
      <c r="A26" s="7">
        <v>13</v>
      </c>
      <c r="B26" s="14" t="s">
        <v>436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70">
        <f t="shared" si="4"/>
        <v>0</v>
      </c>
      <c r="J26" s="69">
        <v>0</v>
      </c>
      <c r="K26" s="70">
        <f>I26+J26</f>
        <v>0</v>
      </c>
      <c r="L26" s="69">
        <v>0</v>
      </c>
    </row>
    <row r="27" spans="1:12" ht="23.25" customHeight="1" x14ac:dyDescent="0.2">
      <c r="A27" s="7">
        <v>14</v>
      </c>
      <c r="B27" s="14" t="s">
        <v>437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70">
        <f t="shared" si="4"/>
        <v>0</v>
      </c>
      <c r="J27" s="69">
        <v>0</v>
      </c>
      <c r="K27" s="70">
        <f t="shared" ref="K27:K30" si="8">I27+J27</f>
        <v>0</v>
      </c>
      <c r="L27" s="69">
        <v>0</v>
      </c>
    </row>
    <row r="28" spans="1:12" ht="23.25" customHeight="1" x14ac:dyDescent="0.2">
      <c r="A28" s="7">
        <v>15</v>
      </c>
      <c r="B28" s="14" t="s">
        <v>438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70">
        <f t="shared" si="4"/>
        <v>0</v>
      </c>
      <c r="J28" s="69">
        <v>0</v>
      </c>
      <c r="K28" s="70">
        <f t="shared" si="8"/>
        <v>0</v>
      </c>
      <c r="L28" s="69">
        <v>0</v>
      </c>
    </row>
    <row r="29" spans="1:12" ht="23.25" customHeight="1" x14ac:dyDescent="0.2">
      <c r="A29" s="7">
        <v>16</v>
      </c>
      <c r="B29" s="60" t="str">
        <f>'sch i'!B29</f>
        <v>Other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70">
        <f t="shared" si="4"/>
        <v>0</v>
      </c>
      <c r="J29" s="69">
        <v>0</v>
      </c>
      <c r="K29" s="70">
        <f t="shared" si="8"/>
        <v>0</v>
      </c>
      <c r="L29" s="69">
        <v>0</v>
      </c>
    </row>
    <row r="30" spans="1:12" ht="23.25" customHeight="1" x14ac:dyDescent="0.2">
      <c r="A30" s="7">
        <v>17</v>
      </c>
      <c r="B30" s="60" t="str">
        <f>'sch i'!B30</f>
        <v>Other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70">
        <f t="shared" si="4"/>
        <v>0</v>
      </c>
      <c r="J30" s="69">
        <v>0</v>
      </c>
      <c r="K30" s="70">
        <f t="shared" si="8"/>
        <v>0</v>
      </c>
      <c r="L30" s="69">
        <v>0</v>
      </c>
    </row>
    <row r="31" spans="1:12" ht="23.25" customHeight="1" x14ac:dyDescent="0.2">
      <c r="A31" s="7">
        <v>18</v>
      </c>
      <c r="B31" s="59" t="s">
        <v>447</v>
      </c>
      <c r="C31" s="70">
        <f>SUM(C26:C30)</f>
        <v>0</v>
      </c>
      <c r="D31" s="70">
        <f t="shared" ref="D31:H31" si="9">SUM(D26:D30)</f>
        <v>0</v>
      </c>
      <c r="E31" s="70">
        <f t="shared" si="9"/>
        <v>0</v>
      </c>
      <c r="F31" s="70">
        <f t="shared" si="9"/>
        <v>0</v>
      </c>
      <c r="G31" s="70">
        <f t="shared" si="9"/>
        <v>0</v>
      </c>
      <c r="H31" s="70">
        <f t="shared" si="9"/>
        <v>0</v>
      </c>
      <c r="I31" s="70">
        <f t="shared" si="4"/>
        <v>0</v>
      </c>
      <c r="J31" s="70">
        <f t="shared" ref="J31:K31" si="10">SUM(J26:J30)</f>
        <v>0</v>
      </c>
      <c r="K31" s="70">
        <f t="shared" si="10"/>
        <v>0</v>
      </c>
      <c r="L31" s="70">
        <f>SUM(L26:L30)</f>
        <v>0</v>
      </c>
    </row>
    <row r="32" spans="1:12" ht="23.25" customHeight="1" x14ac:dyDescent="0.2">
      <c r="A32" s="7">
        <v>19</v>
      </c>
      <c r="B32" s="14" t="s">
        <v>440</v>
      </c>
      <c r="C32" s="72">
        <f>C19+C24+C31</f>
        <v>0</v>
      </c>
      <c r="D32" s="72">
        <f t="shared" ref="D32:H32" si="11">D19+D24+D31</f>
        <v>0</v>
      </c>
      <c r="E32" s="72">
        <f t="shared" si="11"/>
        <v>0</v>
      </c>
      <c r="F32" s="72">
        <f t="shared" si="11"/>
        <v>0</v>
      </c>
      <c r="G32" s="72">
        <f t="shared" si="11"/>
        <v>0</v>
      </c>
      <c r="H32" s="72">
        <f t="shared" si="11"/>
        <v>0</v>
      </c>
      <c r="I32" s="72">
        <f>I19+I24+I31</f>
        <v>0</v>
      </c>
      <c r="J32" s="72">
        <f t="shared" ref="J32:K32" si="12">J19+J24+J31</f>
        <v>0</v>
      </c>
      <c r="K32" s="72">
        <f t="shared" si="12"/>
        <v>0</v>
      </c>
      <c r="L32" s="72">
        <f>L19+L24+L31</f>
        <v>0</v>
      </c>
    </row>
  </sheetData>
  <mergeCells count="4">
    <mergeCell ref="A3:L3"/>
    <mergeCell ref="A4:L4"/>
    <mergeCell ref="A5:L5"/>
    <mergeCell ref="A6:L6"/>
  </mergeCells>
  <phoneticPr fontId="0" type="noConversion"/>
  <printOptions horizontalCentered="1"/>
  <pageMargins left="0.25" right="0.25" top="0.5" bottom="0.5" header="0.5" footer="0.5"/>
  <pageSetup scale="6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autoPageBreaks="0" fitToPage="1"/>
  </sheetPr>
  <dimension ref="A1:N26"/>
  <sheetViews>
    <sheetView showGridLines="0" showOutlineSymbols="0" zoomScale="75" zoomScaleNormal="87" workbookViewId="0">
      <selection activeCell="B12" sqref="B12"/>
    </sheetView>
  </sheetViews>
  <sheetFormatPr defaultColWidth="9.6640625" defaultRowHeight="15" x14ac:dyDescent="0.2"/>
  <cols>
    <col min="1" max="1" width="3.109375" style="233" bestFit="1" customWidth="1"/>
    <col min="2" max="2" width="12.33203125" style="174" bestFit="1" customWidth="1"/>
    <col min="3" max="3" width="1.44140625" style="174" customWidth="1"/>
    <col min="4" max="4" width="21.21875" style="174" bestFit="1" customWidth="1"/>
    <col min="5" max="5" width="1.44140625" style="174" customWidth="1"/>
    <col min="6" max="6" width="12.77734375" style="174" customWidth="1"/>
    <col min="7" max="7" width="1.44140625" style="174" customWidth="1"/>
    <col min="8" max="8" width="13" style="174" customWidth="1"/>
    <col min="9" max="9" width="1.44140625" style="174" customWidth="1"/>
    <col min="10" max="10" width="12.88671875" style="174" customWidth="1"/>
    <col min="11" max="11" width="1.44140625" style="174" customWidth="1"/>
    <col min="12" max="12" width="21.5546875" style="174" customWidth="1"/>
    <col min="13" max="13" width="1.33203125" style="174" customWidth="1"/>
    <col min="14" max="14" width="12.44140625" style="174" customWidth="1"/>
    <col min="15" max="16384" width="9.6640625" style="174"/>
  </cols>
  <sheetData>
    <row r="1" spans="1:14" ht="15.75" x14ac:dyDescent="0.25">
      <c r="N1" s="8" t="str">
        <f>IF(GeneralInfo!$B$13="","",GeneralInfo!$B$13)</f>
        <v/>
      </c>
    </row>
    <row r="2" spans="1:14" ht="15.75" x14ac:dyDescent="0.25">
      <c r="N2" s="175" t="s">
        <v>13</v>
      </c>
    </row>
    <row r="3" spans="1:14" ht="15.75" customHeight="1" x14ac:dyDescent="0.25">
      <c r="A3" s="355">
        <f>GeneralInfo!B4</f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ht="15.75" x14ac:dyDescent="0.25">
      <c r="A4" s="355" t="s">
        <v>448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1:14" ht="15.75" x14ac:dyDescent="0.25">
      <c r="A5" s="355" t="str">
        <f>"FOR THE PERIOD "&amp;TEXT(GeneralInfo!$B$14,"MM/DD/YYYY")&amp;" TO "&amp;TEXT(GeneralInfo!$B$15,"MM/DD/YYYY")</f>
        <v>FOR THE PERIOD 01/00/1900 TO 01/00/1900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</row>
    <row r="7" spans="1:14" ht="15.75" x14ac:dyDescent="0.25">
      <c r="B7" s="176"/>
      <c r="C7" s="176"/>
      <c r="D7" s="176"/>
      <c r="E7" s="176"/>
      <c r="F7" s="176"/>
      <c r="G7" s="176"/>
      <c r="H7" s="176"/>
      <c r="I7" s="176"/>
      <c r="J7" s="177" t="s">
        <v>65</v>
      </c>
      <c r="K7" s="176"/>
      <c r="L7" s="176"/>
      <c r="M7" s="176"/>
      <c r="N7" s="177" t="s">
        <v>73</v>
      </c>
    </row>
    <row r="8" spans="1:14" ht="15.75" x14ac:dyDescent="0.25">
      <c r="B8" s="176"/>
      <c r="C8" s="176"/>
      <c r="D8" s="176"/>
      <c r="E8" s="176"/>
      <c r="F8" s="176"/>
      <c r="G8" s="176"/>
      <c r="H8" s="176"/>
      <c r="I8" s="176"/>
      <c r="J8" s="178" t="s">
        <v>449</v>
      </c>
      <c r="K8" s="176"/>
      <c r="L8" s="176"/>
      <c r="M8" s="176"/>
      <c r="N8" s="178" t="s">
        <v>98</v>
      </c>
    </row>
    <row r="9" spans="1:14" ht="15.75" x14ac:dyDescent="0.25">
      <c r="B9" s="177" t="s">
        <v>71</v>
      </c>
      <c r="C9" s="176"/>
      <c r="D9" s="177" t="s">
        <v>61</v>
      </c>
      <c r="E9" s="176"/>
      <c r="F9" s="177" t="s">
        <v>62</v>
      </c>
      <c r="G9" s="176"/>
      <c r="H9" s="177" t="s">
        <v>63</v>
      </c>
      <c r="I9" s="176"/>
      <c r="J9" s="178" t="s">
        <v>450</v>
      </c>
      <c r="K9" s="176"/>
      <c r="L9" s="177" t="s">
        <v>72</v>
      </c>
      <c r="M9" s="176"/>
      <c r="N9" s="178" t="s">
        <v>451</v>
      </c>
    </row>
    <row r="10" spans="1:14" ht="15.75" x14ac:dyDescent="0.25">
      <c r="B10" s="178" t="s">
        <v>452</v>
      </c>
      <c r="C10" s="176"/>
      <c r="D10" s="178"/>
      <c r="E10" s="179"/>
      <c r="F10" s="178" t="s">
        <v>87</v>
      </c>
      <c r="G10" s="176"/>
      <c r="H10" s="178" t="s">
        <v>453</v>
      </c>
      <c r="I10" s="176"/>
      <c r="J10" s="178" t="s">
        <v>454</v>
      </c>
      <c r="K10" s="176"/>
      <c r="L10" s="178" t="s">
        <v>455</v>
      </c>
      <c r="M10" s="180"/>
      <c r="N10" s="178" t="s">
        <v>456</v>
      </c>
    </row>
    <row r="11" spans="1:14" ht="16.5" thickBot="1" x14ac:dyDescent="0.3">
      <c r="B11" s="181" t="s">
        <v>39</v>
      </c>
      <c r="C11" s="176"/>
      <c r="D11" s="181" t="s">
        <v>457</v>
      </c>
      <c r="E11" s="179"/>
      <c r="F11" s="181" t="s">
        <v>80</v>
      </c>
      <c r="G11" s="176"/>
      <c r="H11" s="181" t="s">
        <v>458</v>
      </c>
      <c r="I11" s="176"/>
      <c r="J11" s="181" t="s">
        <v>459</v>
      </c>
      <c r="K11" s="176"/>
      <c r="L11" s="181" t="s">
        <v>460</v>
      </c>
      <c r="M11" s="179"/>
      <c r="N11" s="181" t="s">
        <v>107</v>
      </c>
    </row>
    <row r="12" spans="1:14" ht="27.75" customHeight="1" x14ac:dyDescent="0.2">
      <c r="A12" s="211" t="s">
        <v>259</v>
      </c>
      <c r="B12" s="234"/>
      <c r="D12" s="234"/>
      <c r="F12" s="236"/>
      <c r="H12" s="234"/>
      <c r="J12" s="236"/>
      <c r="L12" s="234"/>
      <c r="N12" s="236"/>
    </row>
    <row r="13" spans="1:14" ht="27.75" customHeight="1" x14ac:dyDescent="0.2">
      <c r="A13" s="211" t="s">
        <v>260</v>
      </c>
      <c r="B13" s="235"/>
      <c r="D13" s="235"/>
      <c r="F13" s="237"/>
      <c r="H13" s="235"/>
      <c r="J13" s="237"/>
      <c r="L13" s="235"/>
      <c r="N13" s="237"/>
    </row>
    <row r="14" spans="1:14" ht="27.75" customHeight="1" x14ac:dyDescent="0.2">
      <c r="A14" s="211" t="s">
        <v>261</v>
      </c>
      <c r="B14" s="235"/>
      <c r="D14" s="235"/>
      <c r="F14" s="237"/>
      <c r="H14" s="235"/>
      <c r="J14" s="237"/>
      <c r="L14" s="235"/>
      <c r="N14" s="237"/>
    </row>
    <row r="15" spans="1:14" ht="27.75" customHeight="1" x14ac:dyDescent="0.2">
      <c r="A15" s="211" t="s">
        <v>241</v>
      </c>
      <c r="B15" s="235"/>
      <c r="D15" s="235"/>
      <c r="F15" s="237"/>
      <c r="H15" s="235"/>
      <c r="J15" s="237"/>
      <c r="L15" s="235"/>
      <c r="N15" s="237"/>
    </row>
    <row r="16" spans="1:14" ht="27.75" customHeight="1" x14ac:dyDescent="0.2">
      <c r="A16" s="211" t="s">
        <v>242</v>
      </c>
      <c r="B16" s="235"/>
      <c r="D16" s="235"/>
      <c r="F16" s="237"/>
      <c r="H16" s="235"/>
      <c r="J16" s="237"/>
      <c r="L16" s="235"/>
      <c r="N16" s="237"/>
    </row>
    <row r="17" spans="1:14" ht="27.75" customHeight="1" x14ac:dyDescent="0.2">
      <c r="A17" s="211" t="s">
        <v>243</v>
      </c>
      <c r="B17" s="235"/>
      <c r="D17" s="235"/>
      <c r="F17" s="237"/>
      <c r="H17" s="235"/>
      <c r="J17" s="237"/>
      <c r="L17" s="235"/>
      <c r="N17" s="237"/>
    </row>
    <row r="18" spans="1:14" ht="27.75" customHeight="1" x14ac:dyDescent="0.2">
      <c r="A18" s="211" t="s">
        <v>244</v>
      </c>
      <c r="B18" s="235"/>
      <c r="D18" s="235"/>
      <c r="F18" s="237"/>
      <c r="H18" s="235"/>
      <c r="J18" s="237"/>
      <c r="L18" s="235"/>
      <c r="N18" s="237"/>
    </row>
    <row r="19" spans="1:14" ht="27.75" customHeight="1" x14ac:dyDescent="0.2">
      <c r="A19" s="211" t="s">
        <v>245</v>
      </c>
      <c r="B19" s="235"/>
      <c r="D19" s="235"/>
      <c r="F19" s="237"/>
      <c r="H19" s="235"/>
      <c r="J19" s="237"/>
      <c r="L19" s="235"/>
      <c r="N19" s="237"/>
    </row>
    <row r="20" spans="1:14" ht="27.75" customHeight="1" x14ac:dyDescent="0.2">
      <c r="A20" s="211" t="s">
        <v>246</v>
      </c>
      <c r="B20" s="235"/>
      <c r="D20" s="235"/>
      <c r="F20" s="237"/>
      <c r="H20" s="235"/>
      <c r="J20" s="237"/>
      <c r="L20" s="235"/>
      <c r="N20" s="237"/>
    </row>
    <row r="21" spans="1:14" ht="27.75" customHeight="1" x14ac:dyDescent="0.2">
      <c r="A21" s="211" t="s">
        <v>247</v>
      </c>
      <c r="B21" s="235"/>
      <c r="D21" s="235"/>
      <c r="F21" s="237"/>
      <c r="H21" s="235"/>
      <c r="J21" s="237"/>
      <c r="L21" s="235"/>
      <c r="N21" s="237"/>
    </row>
    <row r="22" spans="1:14" ht="27.75" customHeight="1" x14ac:dyDescent="0.2">
      <c r="A22" s="211" t="s">
        <v>248</v>
      </c>
      <c r="B22" s="235"/>
      <c r="D22" s="235"/>
      <c r="F22" s="237"/>
      <c r="H22" s="235"/>
      <c r="J22" s="237"/>
      <c r="L22" s="235"/>
      <c r="N22" s="237"/>
    </row>
    <row r="23" spans="1:14" ht="27.75" customHeight="1" x14ac:dyDescent="0.2">
      <c r="A23" s="211" t="s">
        <v>249</v>
      </c>
      <c r="B23" s="235"/>
      <c r="D23" s="235"/>
      <c r="F23" s="237"/>
      <c r="H23" s="235"/>
      <c r="J23" s="237"/>
      <c r="L23" s="235"/>
      <c r="N23" s="237"/>
    </row>
    <row r="24" spans="1:14" ht="27.75" customHeight="1" x14ac:dyDescent="0.2">
      <c r="A24" s="211" t="s">
        <v>340</v>
      </c>
      <c r="B24" s="235"/>
      <c r="D24" s="235"/>
      <c r="F24" s="237"/>
      <c r="H24" s="235"/>
      <c r="J24" s="237"/>
      <c r="L24" s="235"/>
      <c r="N24" s="237"/>
    </row>
    <row r="25" spans="1:14" ht="27.75" customHeight="1" x14ac:dyDescent="0.2">
      <c r="A25" s="211" t="s">
        <v>341</v>
      </c>
      <c r="B25" s="235"/>
      <c r="D25" s="235"/>
      <c r="F25" s="237"/>
      <c r="H25" s="235"/>
      <c r="J25" s="237"/>
      <c r="L25" s="235"/>
      <c r="N25" s="237"/>
    </row>
    <row r="26" spans="1:14" ht="27.75" customHeight="1" x14ac:dyDescent="0.2">
      <c r="A26" s="211" t="s">
        <v>342</v>
      </c>
      <c r="B26" s="235"/>
      <c r="D26" s="235"/>
      <c r="F26" s="237"/>
      <c r="H26" s="235"/>
      <c r="J26" s="237"/>
      <c r="L26" s="235"/>
      <c r="N26" s="237"/>
    </row>
  </sheetData>
  <mergeCells count="3">
    <mergeCell ref="A4:N4"/>
    <mergeCell ref="A3:N3"/>
    <mergeCell ref="A5:N5"/>
  </mergeCells>
  <printOptions horizontalCentered="1"/>
  <pageMargins left="0.25" right="0.25" top="0.75" bottom="0.25" header="0.5" footer="0.5"/>
  <pageSetup scale="93" orientation="landscape" r:id="rId1"/>
  <headerFooter alignWithMargins="0">
    <oddFooter xml:space="preserve">&amp;R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autoPageBreaks="0" fitToPage="1"/>
  </sheetPr>
  <dimension ref="A1:T32"/>
  <sheetViews>
    <sheetView showGridLines="0" showOutlineSymbols="0" zoomScale="75" zoomScaleNormal="75" workbookViewId="0">
      <selection activeCell="D11" sqref="D11"/>
    </sheetView>
  </sheetViews>
  <sheetFormatPr defaultColWidth="9.6640625" defaultRowHeight="15" x14ac:dyDescent="0.2"/>
  <cols>
    <col min="1" max="1" width="3.109375" style="183" bestFit="1" customWidth="1"/>
    <col min="2" max="2" width="11.33203125" style="14" customWidth="1"/>
    <col min="3" max="3" width="2.21875" style="14" customWidth="1"/>
    <col min="4" max="4" width="8.5546875" style="14" customWidth="1"/>
    <col min="5" max="5" width="1.3320312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664062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10.5546875" style="14" customWidth="1"/>
    <col min="15" max="15" width="1.21875" style="14" customWidth="1"/>
    <col min="16" max="16" width="13.33203125" style="14" customWidth="1"/>
    <col min="17" max="17" width="1.21875" style="14" customWidth="1"/>
    <col min="18" max="18" width="10.44140625" style="14" customWidth="1"/>
    <col min="19" max="19" width="1.21875" style="14" customWidth="1"/>
    <col min="20" max="20" width="10.5546875" style="14" customWidth="1"/>
    <col min="21" max="16384" width="9.6640625" style="14"/>
  </cols>
  <sheetData>
    <row r="1" spans="1:20" ht="17.25" customHeight="1" x14ac:dyDescent="0.25">
      <c r="T1" s="8" t="str">
        <f>IF(GeneralInfo!$B$13="","",GeneralInfo!$B$13)</f>
        <v/>
      </c>
    </row>
    <row r="2" spans="1:20" ht="17.25" customHeight="1" x14ac:dyDescent="0.25">
      <c r="T2" s="100" t="s">
        <v>499</v>
      </c>
    </row>
    <row r="3" spans="1:20" ht="17.25" customHeight="1" x14ac:dyDescent="0.25">
      <c r="A3" s="342">
        <f>GeneralInfo!$B$4</f>
        <v>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7.25" customHeight="1" x14ac:dyDescent="0.25">
      <c r="A4" s="342" t="s">
        <v>500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7.25" customHeight="1" x14ac:dyDescent="0.25">
      <c r="A5" s="360" t="str">
        <f>"FOR THE PERIOD "&amp;TEXT(GeneralInfo!$B$14,"MM/DD/YYYY")&amp;" TO "&amp;TEXT(GeneralInfo!$B$15,"MM/DD/YYYY")</f>
        <v>FOR THE PERIOD 01/00/1900 TO 01/00/1900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</row>
    <row r="6" spans="1:20" ht="17.25" customHeight="1" x14ac:dyDescent="0.25">
      <c r="A6" s="18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0" ht="17.25" customHeight="1" thickBot="1" x14ac:dyDescent="0.3">
      <c r="F7" s="13">
        <v>1</v>
      </c>
      <c r="H7" s="13">
        <v>2</v>
      </c>
      <c r="J7" s="13">
        <v>3</v>
      </c>
      <c r="K7" s="13"/>
      <c r="L7" s="13">
        <v>4</v>
      </c>
      <c r="N7" s="13">
        <v>5</v>
      </c>
      <c r="P7" s="13">
        <v>6</v>
      </c>
      <c r="Q7" s="56"/>
      <c r="R7" s="13">
        <v>7</v>
      </c>
      <c r="T7" s="13">
        <v>8</v>
      </c>
    </row>
    <row r="8" spans="1:20" ht="17.25" customHeight="1" x14ac:dyDescent="0.25">
      <c r="F8" s="37" t="s">
        <v>157</v>
      </c>
      <c r="G8" s="38"/>
      <c r="H8" s="39" t="s">
        <v>131</v>
      </c>
      <c r="I8" s="38"/>
      <c r="J8" s="40" t="s">
        <v>98</v>
      </c>
      <c r="K8" s="9"/>
      <c r="L8" s="37" t="s">
        <v>157</v>
      </c>
      <c r="M8" s="38"/>
      <c r="N8" s="39" t="s">
        <v>131</v>
      </c>
      <c r="O8" s="38"/>
      <c r="P8" s="40" t="s">
        <v>98</v>
      </c>
      <c r="Q8" s="56"/>
      <c r="R8" s="52" t="s">
        <v>126</v>
      </c>
      <c r="T8" s="52" t="s">
        <v>80</v>
      </c>
    </row>
    <row r="9" spans="1:20" ht="17.25" customHeight="1" x14ac:dyDescent="0.25">
      <c r="F9" s="41" t="s">
        <v>163</v>
      </c>
      <c r="H9" s="9" t="s">
        <v>132</v>
      </c>
      <c r="J9" s="42" t="s">
        <v>134</v>
      </c>
      <c r="K9" s="9"/>
      <c r="L9" s="41" t="s">
        <v>158</v>
      </c>
      <c r="N9" s="9" t="s">
        <v>158</v>
      </c>
      <c r="P9" s="42" t="s">
        <v>134</v>
      </c>
      <c r="Q9" s="56"/>
      <c r="R9" s="53" t="s">
        <v>67</v>
      </c>
      <c r="T9" s="53" t="s">
        <v>172</v>
      </c>
    </row>
    <row r="10" spans="1:20" ht="17.25" customHeight="1" thickBot="1" x14ac:dyDescent="0.3">
      <c r="B10" s="11" t="s">
        <v>115</v>
      </c>
      <c r="D10" s="11" t="s">
        <v>85</v>
      </c>
      <c r="F10" s="43" t="s">
        <v>100</v>
      </c>
      <c r="G10" s="44"/>
      <c r="H10" s="11" t="s">
        <v>82</v>
      </c>
      <c r="I10" s="44"/>
      <c r="J10" s="45"/>
      <c r="K10" s="9"/>
      <c r="L10" s="43" t="s">
        <v>100</v>
      </c>
      <c r="M10" s="44"/>
      <c r="N10" s="11" t="s">
        <v>82</v>
      </c>
      <c r="O10" s="44"/>
      <c r="P10" s="45"/>
      <c r="Q10" s="56"/>
      <c r="R10" s="54" t="s">
        <v>172</v>
      </c>
      <c r="T10" s="54" t="s">
        <v>178</v>
      </c>
    </row>
    <row r="11" spans="1:20" ht="31.5" customHeight="1" x14ac:dyDescent="0.2">
      <c r="A11" s="75">
        <v>1</v>
      </c>
      <c r="B11" s="14" t="s">
        <v>1</v>
      </c>
      <c r="D11" s="76">
        <v>2023</v>
      </c>
      <c r="F11" s="61">
        <v>0</v>
      </c>
      <c r="H11" s="134">
        <v>0</v>
      </c>
      <c r="J11" s="134">
        <v>0</v>
      </c>
      <c r="K11" s="46"/>
      <c r="L11" s="61">
        <v>0</v>
      </c>
      <c r="N11" s="135">
        <f>H11</f>
        <v>0</v>
      </c>
      <c r="P11" s="134">
        <v>0</v>
      </c>
      <c r="Q11" s="55"/>
      <c r="R11" s="61">
        <v>0</v>
      </c>
      <c r="S11" s="55"/>
      <c r="T11" s="133">
        <f>F11+L11+R11</f>
        <v>0</v>
      </c>
    </row>
    <row r="12" spans="1:20" ht="31.5" customHeight="1" x14ac:dyDescent="0.2">
      <c r="A12" s="75">
        <v>2</v>
      </c>
      <c r="B12" s="14" t="s">
        <v>2</v>
      </c>
      <c r="D12" s="131">
        <f t="shared" ref="D12:D22" si="0">D11</f>
        <v>2023</v>
      </c>
      <c r="F12" s="61">
        <v>0</v>
      </c>
      <c r="H12" s="135">
        <f>H11</f>
        <v>0</v>
      </c>
      <c r="J12" s="134">
        <v>0</v>
      </c>
      <c r="K12" s="46"/>
      <c r="L12" s="61">
        <v>0</v>
      </c>
      <c r="N12" s="135">
        <f t="shared" ref="N12:N22" si="1">H12</f>
        <v>0</v>
      </c>
      <c r="P12" s="134">
        <v>0</v>
      </c>
      <c r="Q12" s="57"/>
      <c r="R12" s="61">
        <v>0</v>
      </c>
      <c r="S12" s="55"/>
      <c r="T12" s="133">
        <f t="shared" ref="T12:T22" si="2">F12+L12+R12</f>
        <v>0</v>
      </c>
    </row>
    <row r="13" spans="1:20" ht="31.5" customHeight="1" x14ac:dyDescent="0.2">
      <c r="A13" s="75">
        <v>3</v>
      </c>
      <c r="B13" s="14" t="s">
        <v>3</v>
      </c>
      <c r="D13" s="131">
        <f t="shared" si="0"/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N13" s="135">
        <f t="shared" si="1"/>
        <v>0</v>
      </c>
      <c r="P13" s="134">
        <v>0</v>
      </c>
      <c r="Q13" s="57"/>
      <c r="R13" s="61">
        <v>0</v>
      </c>
      <c r="S13" s="55"/>
      <c r="T13" s="133">
        <f t="shared" si="2"/>
        <v>0</v>
      </c>
    </row>
    <row r="14" spans="1:20" ht="31.5" customHeight="1" x14ac:dyDescent="0.2">
      <c r="A14" s="75">
        <v>4</v>
      </c>
      <c r="B14" s="14" t="s">
        <v>4</v>
      </c>
      <c r="D14" s="131">
        <f t="shared" si="0"/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N14" s="135">
        <f t="shared" si="1"/>
        <v>0</v>
      </c>
      <c r="P14" s="134">
        <v>0</v>
      </c>
      <c r="Q14" s="57"/>
      <c r="R14" s="61">
        <v>0</v>
      </c>
      <c r="S14" s="55"/>
      <c r="T14" s="133">
        <f t="shared" si="2"/>
        <v>0</v>
      </c>
    </row>
    <row r="15" spans="1:20" ht="31.5" customHeight="1" x14ac:dyDescent="0.2">
      <c r="A15" s="75">
        <v>5</v>
      </c>
      <c r="B15" s="14" t="s">
        <v>5</v>
      </c>
      <c r="D15" s="131">
        <f t="shared" si="0"/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N15" s="135">
        <f t="shared" si="1"/>
        <v>0</v>
      </c>
      <c r="P15" s="134">
        <v>0</v>
      </c>
      <c r="Q15" s="57"/>
      <c r="R15" s="61">
        <v>0</v>
      </c>
      <c r="S15" s="55"/>
      <c r="T15" s="133">
        <f t="shared" si="2"/>
        <v>0</v>
      </c>
    </row>
    <row r="16" spans="1:20" ht="31.5" customHeight="1" x14ac:dyDescent="0.2">
      <c r="A16" s="75">
        <v>6</v>
      </c>
      <c r="B16" s="14" t="s">
        <v>6</v>
      </c>
      <c r="D16" s="131">
        <f t="shared" si="0"/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N16" s="135">
        <f t="shared" si="1"/>
        <v>0</v>
      </c>
      <c r="P16" s="134">
        <v>0</v>
      </c>
      <c r="Q16" s="57"/>
      <c r="R16" s="61">
        <v>0</v>
      </c>
      <c r="S16" s="55"/>
      <c r="T16" s="133">
        <f t="shared" si="2"/>
        <v>0</v>
      </c>
    </row>
    <row r="17" spans="1:20" ht="31.5" customHeight="1" x14ac:dyDescent="0.2">
      <c r="A17" s="75">
        <v>7</v>
      </c>
      <c r="B17" s="14" t="s">
        <v>7</v>
      </c>
      <c r="D17" s="131">
        <f t="shared" si="0"/>
        <v>2023</v>
      </c>
      <c r="F17" s="61">
        <v>0</v>
      </c>
      <c r="H17" s="134">
        <v>0</v>
      </c>
      <c r="J17" s="134">
        <v>0</v>
      </c>
      <c r="K17" s="46"/>
      <c r="L17" s="61">
        <v>0</v>
      </c>
      <c r="N17" s="135">
        <f t="shared" si="1"/>
        <v>0</v>
      </c>
      <c r="P17" s="134">
        <v>0</v>
      </c>
      <c r="Q17" s="57"/>
      <c r="R17" s="61">
        <v>0</v>
      </c>
      <c r="S17" s="55"/>
      <c r="T17" s="133">
        <f t="shared" si="2"/>
        <v>0</v>
      </c>
    </row>
    <row r="18" spans="1:20" ht="31.5" customHeight="1" x14ac:dyDescent="0.2">
      <c r="A18" s="75">
        <v>8</v>
      </c>
      <c r="B18" s="14" t="s">
        <v>8</v>
      </c>
      <c r="D18" s="131">
        <f t="shared" si="0"/>
        <v>2023</v>
      </c>
      <c r="F18" s="61">
        <v>0</v>
      </c>
      <c r="H18" s="135">
        <f>H17</f>
        <v>0</v>
      </c>
      <c r="J18" s="134">
        <v>0</v>
      </c>
      <c r="K18" s="46"/>
      <c r="L18" s="61">
        <v>0</v>
      </c>
      <c r="N18" s="135">
        <f t="shared" si="1"/>
        <v>0</v>
      </c>
      <c r="P18" s="134">
        <v>0</v>
      </c>
      <c r="Q18" s="57"/>
      <c r="R18" s="61">
        <v>0</v>
      </c>
      <c r="S18" s="55"/>
      <c r="T18" s="133">
        <f t="shared" si="2"/>
        <v>0</v>
      </c>
    </row>
    <row r="19" spans="1:20" ht="31.5" customHeight="1" x14ac:dyDescent="0.2">
      <c r="A19" s="75">
        <v>9</v>
      </c>
      <c r="B19" s="14" t="s">
        <v>9</v>
      </c>
      <c r="D19" s="131">
        <f t="shared" si="0"/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N19" s="135">
        <f t="shared" si="1"/>
        <v>0</v>
      </c>
      <c r="P19" s="134">
        <v>0</v>
      </c>
      <c r="Q19" s="57"/>
      <c r="R19" s="61">
        <v>0</v>
      </c>
      <c r="S19" s="55"/>
      <c r="T19" s="133">
        <f t="shared" si="2"/>
        <v>0</v>
      </c>
    </row>
    <row r="20" spans="1:20" ht="31.5" customHeight="1" x14ac:dyDescent="0.2">
      <c r="A20" s="75">
        <v>10</v>
      </c>
      <c r="B20" s="14" t="s">
        <v>10</v>
      </c>
      <c r="D20" s="131">
        <f t="shared" si="0"/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N20" s="135">
        <f t="shared" si="1"/>
        <v>0</v>
      </c>
      <c r="P20" s="134">
        <v>0</v>
      </c>
      <c r="Q20" s="57"/>
      <c r="R20" s="61">
        <v>0</v>
      </c>
      <c r="S20" s="55"/>
      <c r="T20" s="133">
        <f t="shared" si="2"/>
        <v>0</v>
      </c>
    </row>
    <row r="21" spans="1:20" ht="31.5" customHeight="1" x14ac:dyDescent="0.2">
      <c r="A21" s="75">
        <v>11</v>
      </c>
      <c r="B21" s="14" t="s">
        <v>11</v>
      </c>
      <c r="D21" s="131">
        <f t="shared" si="0"/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N21" s="135">
        <f t="shared" si="1"/>
        <v>0</v>
      </c>
      <c r="P21" s="134">
        <v>0</v>
      </c>
      <c r="Q21" s="57"/>
      <c r="R21" s="61">
        <v>0</v>
      </c>
      <c r="S21" s="55"/>
      <c r="T21" s="133">
        <f t="shared" si="2"/>
        <v>0</v>
      </c>
    </row>
    <row r="22" spans="1:20" ht="31.5" customHeight="1" x14ac:dyDescent="0.2">
      <c r="A22" s="75">
        <v>12</v>
      </c>
      <c r="B22" s="14" t="s">
        <v>12</v>
      </c>
      <c r="D22" s="131">
        <f t="shared" si="0"/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N22" s="135">
        <f t="shared" si="1"/>
        <v>0</v>
      </c>
      <c r="P22" s="134">
        <v>0</v>
      </c>
      <c r="Q22" s="57"/>
      <c r="R22" s="61">
        <v>0</v>
      </c>
      <c r="S22" s="55"/>
      <c r="T22" s="133">
        <f t="shared" si="2"/>
        <v>0</v>
      </c>
    </row>
    <row r="23" spans="1:20" ht="31.5" customHeight="1" thickBot="1" x14ac:dyDescent="0.3">
      <c r="A23" s="75">
        <v>13</v>
      </c>
      <c r="B23" s="10" t="s">
        <v>108</v>
      </c>
      <c r="F23" s="132">
        <f>SUM(F11:F22)</f>
        <v>0</v>
      </c>
      <c r="J23" s="136">
        <f>SUM(J11:J22)</f>
        <v>0</v>
      </c>
      <c r="K23" s="46"/>
      <c r="L23" s="132">
        <f>SUM(L11:L22)</f>
        <v>0</v>
      </c>
      <c r="P23" s="136">
        <f>SUM(P11:P22)</f>
        <v>0</v>
      </c>
      <c r="Q23" s="55"/>
      <c r="R23" s="132">
        <f>SUM(R11:R22)</f>
        <v>0</v>
      </c>
      <c r="S23" s="55"/>
      <c r="T23" s="137">
        <f>SUM(T11:T22)</f>
        <v>0</v>
      </c>
    </row>
    <row r="24" spans="1:20" ht="15.75" thickTop="1" x14ac:dyDescent="0.2"/>
    <row r="26" spans="1:20" ht="32.25" customHeight="1" x14ac:dyDescent="0.2">
      <c r="A26" s="183">
        <v>14</v>
      </c>
      <c r="B26" s="14" t="s">
        <v>590</v>
      </c>
    </row>
    <row r="27" spans="1:20" ht="45" x14ac:dyDescent="0.2">
      <c r="B27" s="19" t="s">
        <v>591</v>
      </c>
      <c r="D27" s="19" t="s">
        <v>592</v>
      </c>
      <c r="F27" s="310" t="s">
        <v>593</v>
      </c>
      <c r="H27" s="310" t="s">
        <v>594</v>
      </c>
      <c r="J27" s="310" t="s">
        <v>595</v>
      </c>
    </row>
    <row r="28" spans="1:20" ht="32.25" customHeight="1" x14ac:dyDescent="0.2">
      <c r="B28" s="316" t="s">
        <v>181</v>
      </c>
      <c r="C28" s="14" t="s">
        <v>516</v>
      </c>
      <c r="D28" s="316" t="s">
        <v>181</v>
      </c>
      <c r="F28" s="61">
        <v>0</v>
      </c>
      <c r="G28" s="14" t="s">
        <v>550</v>
      </c>
      <c r="H28" s="134">
        <v>0</v>
      </c>
      <c r="I28" s="14" t="s">
        <v>81</v>
      </c>
      <c r="J28" s="135">
        <f>ROUND(F28*H28,2)</f>
        <v>0</v>
      </c>
    </row>
    <row r="29" spans="1:20" ht="32.25" customHeight="1" x14ac:dyDescent="0.2">
      <c r="B29" s="316" t="s">
        <v>181</v>
      </c>
      <c r="C29" s="14" t="s">
        <v>516</v>
      </c>
      <c r="D29" s="316" t="s">
        <v>181</v>
      </c>
      <c r="F29" s="61">
        <v>0</v>
      </c>
      <c r="G29" s="14" t="s">
        <v>550</v>
      </c>
      <c r="H29" s="134">
        <v>0</v>
      </c>
      <c r="I29" s="14" t="s">
        <v>81</v>
      </c>
      <c r="J29" s="135">
        <f>ROUND(F29*H29,2)</f>
        <v>0</v>
      </c>
    </row>
    <row r="30" spans="1:20" ht="32.25" customHeight="1" x14ac:dyDescent="0.2">
      <c r="B30" s="316" t="s">
        <v>181</v>
      </c>
      <c r="C30" s="14" t="s">
        <v>516</v>
      </c>
      <c r="D30" s="316" t="s">
        <v>181</v>
      </c>
      <c r="F30" s="61">
        <v>0</v>
      </c>
      <c r="G30" s="14" t="s">
        <v>550</v>
      </c>
      <c r="H30" s="134">
        <v>0</v>
      </c>
      <c r="I30" s="14" t="s">
        <v>81</v>
      </c>
      <c r="J30" s="135">
        <f>ROUND(F30*H30,2)</f>
        <v>0</v>
      </c>
    </row>
    <row r="31" spans="1:20" ht="32.25" customHeight="1" thickBot="1" x14ac:dyDescent="0.25">
      <c r="F31" s="264"/>
      <c r="J31" s="311">
        <f>SUM(J28:J30)</f>
        <v>0</v>
      </c>
    </row>
    <row r="32" spans="1:20" ht="15.75" thickTop="1" x14ac:dyDescent="0.2"/>
  </sheetData>
  <mergeCells count="3">
    <mergeCell ref="A4:T4"/>
    <mergeCell ref="A3:T3"/>
    <mergeCell ref="A5:T5"/>
  </mergeCells>
  <phoneticPr fontId="0" type="noConversion"/>
  <printOptions horizontalCentered="1"/>
  <pageMargins left="0.5" right="0.5" top="0.5" bottom="0.5" header="0.5" footer="0.5"/>
  <pageSetup scale="6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autoPageBreaks="0" fitToPage="1"/>
  </sheetPr>
  <dimension ref="A1:N27"/>
  <sheetViews>
    <sheetView showGridLines="0" showOutlineSymbols="0" zoomScale="75" zoomScaleNormal="75" workbookViewId="0">
      <selection activeCell="J13" sqref="J13"/>
    </sheetView>
  </sheetViews>
  <sheetFormatPr defaultColWidth="9.6640625" defaultRowHeight="15" x14ac:dyDescent="0.2"/>
  <cols>
    <col min="1" max="1" width="3.109375" style="183" bestFit="1" customWidth="1"/>
    <col min="2" max="2" width="15.6640625" style="14" customWidth="1"/>
    <col min="3" max="3" width="1.21875" style="14" customWidth="1"/>
    <col min="4" max="4" width="5.44140625" style="14" customWidth="1"/>
    <col min="5" max="5" width="1.2187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9.6640625" style="14" customWidth="1"/>
    <col min="15" max="15" width="12.21875" style="14" customWidth="1"/>
    <col min="16" max="16384" width="9.6640625" style="14"/>
  </cols>
  <sheetData>
    <row r="1" spans="1:14" ht="17.25" customHeight="1" x14ac:dyDescent="0.25">
      <c r="N1" s="8" t="str">
        <f>IF(GeneralInfo!$B$13="","",GeneralInfo!$B$13)</f>
        <v/>
      </c>
    </row>
    <row r="2" spans="1:14" ht="17.25" customHeight="1" x14ac:dyDescent="0.25">
      <c r="N2" s="100" t="s">
        <v>501</v>
      </c>
    </row>
    <row r="3" spans="1:14" ht="17.25" customHeight="1" x14ac:dyDescent="0.25">
      <c r="A3" s="342">
        <f>GeneralInfo!$B$4</f>
        <v>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4" ht="17.25" customHeight="1" x14ac:dyDescent="0.25">
      <c r="A4" s="342" t="s">
        <v>502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14" ht="17.25" customHeight="1" x14ac:dyDescent="0.25">
      <c r="A5" s="360" t="str">
        <f>"FOR THE PERIOD "&amp;TEXT(GeneralInfo!$B$14,"MM/DD/YYYY")&amp;" TO "&amp;TEXT(GeneralInfo!$B$15,"MM/DD/YYYY")</f>
        <v>FOR THE PERIOD 01/00/1900 TO 01/00/1900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 ht="17.25" customHeight="1" x14ac:dyDescent="0.25">
      <c r="A6" s="18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4" ht="17.25" customHeight="1" x14ac:dyDescent="0.25">
      <c r="L7" s="10"/>
      <c r="M7" s="10"/>
    </row>
    <row r="8" spans="1:14" ht="17.25" customHeight="1" thickBot="1" x14ac:dyDescent="0.3">
      <c r="F8" s="13">
        <v>1</v>
      </c>
      <c r="H8" s="13">
        <v>2</v>
      </c>
      <c r="J8" s="13">
        <v>3</v>
      </c>
      <c r="K8" s="13"/>
      <c r="L8" s="13">
        <v>4</v>
      </c>
      <c r="N8" s="13">
        <v>5</v>
      </c>
    </row>
    <row r="9" spans="1:14" ht="17.25" customHeight="1" x14ac:dyDescent="0.25">
      <c r="F9" s="37" t="s">
        <v>159</v>
      </c>
      <c r="G9" s="38"/>
      <c r="H9" s="39" t="s">
        <v>131</v>
      </c>
      <c r="I9" s="38"/>
      <c r="J9" s="40" t="s">
        <v>98</v>
      </c>
      <c r="K9" s="9"/>
      <c r="L9" s="52" t="s">
        <v>126</v>
      </c>
      <c r="N9" s="52" t="s">
        <v>80</v>
      </c>
    </row>
    <row r="10" spans="1:14" ht="17.25" customHeight="1" x14ac:dyDescent="0.25">
      <c r="F10" s="41" t="s">
        <v>163</v>
      </c>
      <c r="H10" s="9" t="s">
        <v>133</v>
      </c>
      <c r="J10" s="42" t="s">
        <v>134</v>
      </c>
      <c r="K10" s="9"/>
      <c r="L10" s="53" t="s">
        <v>67</v>
      </c>
      <c r="N10" s="53" t="s">
        <v>171</v>
      </c>
    </row>
    <row r="11" spans="1:14" ht="17.25" customHeight="1" thickBot="1" x14ac:dyDescent="0.3">
      <c r="B11" s="11" t="s">
        <v>115</v>
      </c>
      <c r="D11" s="11" t="s">
        <v>85</v>
      </c>
      <c r="F11" s="43" t="s">
        <v>100</v>
      </c>
      <c r="G11" s="44"/>
      <c r="H11" s="11" t="s">
        <v>82</v>
      </c>
      <c r="I11" s="44"/>
      <c r="J11" s="45"/>
      <c r="K11" s="9"/>
      <c r="L11" s="54" t="s">
        <v>171</v>
      </c>
      <c r="N11" s="54" t="s">
        <v>177</v>
      </c>
    </row>
    <row r="12" spans="1:14" ht="31.5" customHeight="1" x14ac:dyDescent="0.2">
      <c r="A12" s="75">
        <v>1</v>
      </c>
      <c r="B12" s="14" t="s">
        <v>1</v>
      </c>
      <c r="D12" s="131">
        <f>'sch L-R&amp;B'!D11</f>
        <v>2023</v>
      </c>
      <c r="F12" s="61">
        <v>0</v>
      </c>
      <c r="H12" s="134">
        <v>0</v>
      </c>
      <c r="J12" s="134">
        <v>0</v>
      </c>
      <c r="K12" s="46"/>
      <c r="L12" s="61">
        <v>0</v>
      </c>
      <c r="M12" s="55"/>
      <c r="N12" s="133">
        <f>F12+L12</f>
        <v>0</v>
      </c>
    </row>
    <row r="13" spans="1:14" ht="31.5" customHeight="1" x14ac:dyDescent="0.2">
      <c r="A13" s="75">
        <v>2</v>
      </c>
      <c r="B13" s="14" t="s">
        <v>2</v>
      </c>
      <c r="D13" s="131">
        <f>'sch L-R&amp;B'!D12</f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M13" s="55"/>
      <c r="N13" s="133">
        <f t="shared" ref="N13:N23" si="0">F13+L13</f>
        <v>0</v>
      </c>
    </row>
    <row r="14" spans="1:14" ht="31.5" customHeight="1" x14ac:dyDescent="0.2">
      <c r="A14" s="75">
        <v>3</v>
      </c>
      <c r="B14" s="14" t="s">
        <v>3</v>
      </c>
      <c r="D14" s="131">
        <f>'sch L-R&amp;B'!D13</f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M14" s="55"/>
      <c r="N14" s="133">
        <f t="shared" si="0"/>
        <v>0</v>
      </c>
    </row>
    <row r="15" spans="1:14" ht="31.5" customHeight="1" x14ac:dyDescent="0.2">
      <c r="A15" s="75">
        <v>4</v>
      </c>
      <c r="B15" s="14" t="s">
        <v>4</v>
      </c>
      <c r="D15" s="131">
        <f>'sch L-R&amp;B'!D14</f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M15" s="55"/>
      <c r="N15" s="133">
        <f t="shared" si="0"/>
        <v>0</v>
      </c>
    </row>
    <row r="16" spans="1:14" ht="31.5" customHeight="1" x14ac:dyDescent="0.2">
      <c r="A16" s="75">
        <v>5</v>
      </c>
      <c r="B16" s="14" t="s">
        <v>5</v>
      </c>
      <c r="D16" s="131">
        <f>'sch L-R&amp;B'!D15</f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M16" s="55"/>
      <c r="N16" s="133">
        <f t="shared" si="0"/>
        <v>0</v>
      </c>
    </row>
    <row r="17" spans="1:14" ht="31.5" customHeight="1" x14ac:dyDescent="0.2">
      <c r="A17" s="75">
        <v>6</v>
      </c>
      <c r="B17" s="14" t="s">
        <v>6</v>
      </c>
      <c r="D17" s="131">
        <f>'sch L-R&amp;B'!D16</f>
        <v>2023</v>
      </c>
      <c r="F17" s="61">
        <v>0</v>
      </c>
      <c r="H17" s="135">
        <f>H16</f>
        <v>0</v>
      </c>
      <c r="J17" s="134">
        <v>0</v>
      </c>
      <c r="K17" s="46"/>
      <c r="L17" s="61">
        <v>0</v>
      </c>
      <c r="M17" s="55"/>
      <c r="N17" s="133">
        <f t="shared" si="0"/>
        <v>0</v>
      </c>
    </row>
    <row r="18" spans="1:14" ht="31.5" customHeight="1" x14ac:dyDescent="0.2">
      <c r="A18" s="75">
        <v>7</v>
      </c>
      <c r="B18" s="14" t="s">
        <v>7</v>
      </c>
      <c r="D18" s="131">
        <f>'sch L-R&amp;B'!D17</f>
        <v>2023</v>
      </c>
      <c r="F18" s="61">
        <v>0</v>
      </c>
      <c r="H18" s="134">
        <v>0</v>
      </c>
      <c r="J18" s="134">
        <v>0</v>
      </c>
      <c r="K18" s="46"/>
      <c r="L18" s="61">
        <v>0</v>
      </c>
      <c r="M18" s="55"/>
      <c r="N18" s="133">
        <f t="shared" si="0"/>
        <v>0</v>
      </c>
    </row>
    <row r="19" spans="1:14" ht="31.5" customHeight="1" x14ac:dyDescent="0.2">
      <c r="A19" s="75">
        <v>8</v>
      </c>
      <c r="B19" s="14" t="s">
        <v>8</v>
      </c>
      <c r="D19" s="131">
        <f>'sch L-R&amp;B'!D18</f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M19" s="55"/>
      <c r="N19" s="133">
        <f t="shared" si="0"/>
        <v>0</v>
      </c>
    </row>
    <row r="20" spans="1:14" ht="31.5" customHeight="1" x14ac:dyDescent="0.2">
      <c r="A20" s="75">
        <v>9</v>
      </c>
      <c r="B20" s="14" t="s">
        <v>9</v>
      </c>
      <c r="D20" s="131">
        <f>'sch L-R&amp;B'!D19</f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M20" s="55"/>
      <c r="N20" s="133">
        <f t="shared" si="0"/>
        <v>0</v>
      </c>
    </row>
    <row r="21" spans="1:14" ht="31.5" customHeight="1" x14ac:dyDescent="0.2">
      <c r="A21" s="75">
        <v>10</v>
      </c>
      <c r="B21" s="14" t="s">
        <v>10</v>
      </c>
      <c r="D21" s="131">
        <f>'sch L-R&amp;B'!D20</f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M21" s="55"/>
      <c r="N21" s="133">
        <f t="shared" si="0"/>
        <v>0</v>
      </c>
    </row>
    <row r="22" spans="1:14" ht="31.5" customHeight="1" x14ac:dyDescent="0.2">
      <c r="A22" s="75">
        <v>11</v>
      </c>
      <c r="B22" s="14" t="s">
        <v>11</v>
      </c>
      <c r="D22" s="131">
        <f>'sch L-R&amp;B'!D21</f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M22" s="55"/>
      <c r="N22" s="133">
        <f t="shared" si="0"/>
        <v>0</v>
      </c>
    </row>
    <row r="23" spans="1:14" ht="31.5" customHeight="1" x14ac:dyDescent="0.2">
      <c r="A23" s="75">
        <v>12</v>
      </c>
      <c r="B23" s="14" t="s">
        <v>12</v>
      </c>
      <c r="D23" s="131">
        <f>'sch L-R&amp;B'!D22</f>
        <v>2023</v>
      </c>
      <c r="F23" s="61">
        <v>0</v>
      </c>
      <c r="H23" s="135">
        <f>H22</f>
        <v>0</v>
      </c>
      <c r="J23" s="134">
        <v>0</v>
      </c>
      <c r="K23" s="46"/>
      <c r="L23" s="61">
        <v>0</v>
      </c>
      <c r="M23" s="55"/>
      <c r="N23" s="133">
        <f t="shared" si="0"/>
        <v>0</v>
      </c>
    </row>
    <row r="24" spans="1:14" ht="31.5" customHeight="1" x14ac:dyDescent="0.2">
      <c r="A24" s="75">
        <v>13</v>
      </c>
      <c r="B24" t="s">
        <v>560</v>
      </c>
      <c r="F24" s="264"/>
      <c r="H24" s="265"/>
      <c r="J24" s="266">
        <v>0</v>
      </c>
      <c r="K24" s="46"/>
      <c r="L24" s="264"/>
      <c r="M24" s="55"/>
      <c r="N24" s="264"/>
    </row>
    <row r="25" spans="1:14" ht="31.5" customHeight="1" thickBot="1" x14ac:dyDescent="0.3">
      <c r="A25" s="75">
        <v>14</v>
      </c>
      <c r="B25" s="10" t="s">
        <v>108</v>
      </c>
      <c r="F25" s="132">
        <f>SUM(F12:F23)</f>
        <v>0</v>
      </c>
      <c r="J25" s="136">
        <f>SUM(J12:J24)</f>
        <v>0</v>
      </c>
      <c r="K25" s="46"/>
      <c r="L25" s="132">
        <f>SUM(L12:L23)</f>
        <v>0</v>
      </c>
      <c r="M25" s="55"/>
      <c r="N25" s="132">
        <f>SUM(N12:N23)</f>
        <v>0</v>
      </c>
    </row>
    <row r="26" spans="1:14" ht="15.75" thickTop="1" x14ac:dyDescent="0.2"/>
    <row r="27" spans="1:14" x14ac:dyDescent="0.2">
      <c r="A27" s="3" t="s">
        <v>550</v>
      </c>
      <c r="B27" s="14" t="s">
        <v>561</v>
      </c>
    </row>
  </sheetData>
  <mergeCells count="3">
    <mergeCell ref="A4:N4"/>
    <mergeCell ref="A3:N3"/>
    <mergeCell ref="A5:N5"/>
  </mergeCells>
  <phoneticPr fontId="0" type="noConversion"/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6:J48"/>
  <sheetViews>
    <sheetView showGridLines="0" showOutlineSymbols="0" topLeftCell="A6" zoomScale="75" zoomScaleNormal="75" workbookViewId="0">
      <selection activeCell="E19" sqref="E19"/>
    </sheetView>
  </sheetViews>
  <sheetFormatPr defaultColWidth="9.6640625" defaultRowHeight="15" x14ac:dyDescent="0.2"/>
  <cols>
    <col min="1" max="1" width="18.6640625" customWidth="1"/>
    <col min="2" max="2" width="17.6640625" customWidth="1"/>
    <col min="3" max="3" width="3.109375" customWidth="1"/>
    <col min="4" max="4" width="8.44140625" customWidth="1"/>
    <col min="5" max="5" width="10.44140625" customWidth="1"/>
    <col min="6" max="6" width="12.5546875" customWidth="1"/>
    <col min="7" max="7" width="10.6640625" customWidth="1"/>
    <col min="8" max="8" width="6" customWidth="1"/>
    <col min="9" max="9" width="8.77734375" customWidth="1"/>
    <col min="10" max="10" width="6.21875" customWidth="1"/>
    <col min="11" max="15" width="9.6640625" customWidth="1"/>
    <col min="16" max="16" width="12.21875" customWidth="1"/>
    <col min="17" max="17" width="9.6640625" customWidth="1"/>
    <col min="18" max="18" width="12.21875" customWidth="1"/>
  </cols>
  <sheetData>
    <row r="6" spans="2:10" ht="23.25" x14ac:dyDescent="0.35">
      <c r="B6" s="58"/>
      <c r="C6" s="345" t="s">
        <v>60</v>
      </c>
      <c r="D6" s="345"/>
      <c r="E6" s="345"/>
      <c r="F6" s="345"/>
      <c r="G6" s="345"/>
      <c r="H6" s="345"/>
      <c r="I6" s="345"/>
      <c r="J6" s="345"/>
    </row>
    <row r="7" spans="2:10" ht="23.25" x14ac:dyDescent="0.35">
      <c r="B7" s="58"/>
      <c r="C7" s="345" t="s">
        <v>164</v>
      </c>
      <c r="D7" s="345"/>
      <c r="E7" s="345"/>
      <c r="F7" s="345"/>
      <c r="G7" s="345"/>
      <c r="H7" s="345"/>
      <c r="I7" s="345"/>
      <c r="J7" s="345"/>
    </row>
    <row r="8" spans="2:10" ht="23.25" x14ac:dyDescent="0.35">
      <c r="B8" s="58"/>
      <c r="C8" s="345" t="s">
        <v>265</v>
      </c>
      <c r="D8" s="345"/>
      <c r="E8" s="345"/>
      <c r="F8" s="345"/>
      <c r="G8" s="345"/>
      <c r="H8" s="345"/>
      <c r="I8" s="345"/>
      <c r="J8" s="345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80" t="s">
        <v>209</v>
      </c>
      <c r="D15" s="346">
        <f>GeneralInfo!B4</f>
        <v>0</v>
      </c>
      <c r="E15" s="346"/>
      <c r="F15" s="346"/>
      <c r="G15" s="346"/>
      <c r="H15" s="1"/>
      <c r="I15" s="1"/>
    </row>
    <row r="16" spans="2:10" ht="15.75" x14ac:dyDescent="0.25">
      <c r="B16" s="58" t="s">
        <v>208</v>
      </c>
      <c r="D16" s="347" t="str">
        <f>TEXT(GeneralInfo!B14,"mm/dd/yyyy")&amp; " to "&amp;TEXT(GeneralInfo!B15,"mm/dd/yyyy")</f>
        <v>01/00/1900 to 01/00/1900</v>
      </c>
      <c r="E16" s="347"/>
      <c r="F16" s="347"/>
      <c r="G16" s="347"/>
      <c r="H16" s="58"/>
      <c r="I16" s="58"/>
      <c r="J16" s="58"/>
    </row>
    <row r="20" spans="1:10" s="267" customFormat="1" ht="15.75" x14ac:dyDescent="0.25">
      <c r="A20" s="341" t="str">
        <f>UPPER("misrepresentation or falsification of any information contained in this cost report may be")</f>
        <v>MISREPRESENTATION OR FALSIFICATION OF ANY INFORMATION CONTAINED IN THIS COST REPORT MAY BE</v>
      </c>
      <c r="B20" s="341"/>
      <c r="C20" s="341"/>
      <c r="D20" s="341"/>
      <c r="E20" s="341"/>
      <c r="F20" s="341"/>
      <c r="G20" s="341"/>
      <c r="H20" s="341"/>
      <c r="I20" s="341"/>
      <c r="J20" s="341"/>
    </row>
    <row r="21" spans="1:10" s="267" customFormat="1" ht="15.75" x14ac:dyDescent="0.25">
      <c r="A21" s="341" t="str">
        <f>UPPER("punishable by criminal, civil and administrative action, fine and/or imprisonment under state")</f>
        <v>PUNISHABLE BY CRIMINAL, CIVIL AND ADMINISTRATIVE ACTION, FINE AND/OR IMPRISONMENT UNDER STATE</v>
      </c>
      <c r="B21" s="341"/>
      <c r="C21" s="341"/>
      <c r="D21" s="341"/>
      <c r="E21" s="341"/>
      <c r="F21" s="341"/>
      <c r="G21" s="341"/>
      <c r="H21" s="341"/>
      <c r="I21" s="341"/>
      <c r="J21" s="341"/>
    </row>
    <row r="22" spans="1:10" s="267" customFormat="1" ht="15.75" x14ac:dyDescent="0.25">
      <c r="A22" s="341" t="str">
        <f>UPPER("or federal law. Furthermore, if services identified in this report were provided or procured")</f>
        <v>OR FEDERAL LAW. FURTHERMORE, IF SERVICES IDENTIFIED IN THIS REPORT WERE PROVIDED OR PROCURED</v>
      </c>
      <c r="B22" s="341"/>
      <c r="C22" s="341"/>
      <c r="D22" s="341"/>
      <c r="E22" s="341"/>
      <c r="F22" s="341"/>
      <c r="G22" s="341"/>
      <c r="H22" s="341"/>
      <c r="I22" s="341"/>
      <c r="J22" s="341"/>
    </row>
    <row r="23" spans="1:10" s="267" customFormat="1" ht="15.75" x14ac:dyDescent="0.25">
      <c r="A23" s="341" t="str">
        <f>UPPER("through the payment directly or indirectly of a kickback or were otherwise illegal, criminal,")</f>
        <v>THROUGH THE PAYMENT DIRECTLY OR INDIRECTLY OF A KICKBACK OR WERE OTHERWISE ILLEGAL, CRIMINAL,</v>
      </c>
      <c r="B23" s="341"/>
      <c r="C23" s="341"/>
      <c r="D23" s="341"/>
      <c r="E23" s="341"/>
      <c r="F23" s="341"/>
      <c r="G23" s="341"/>
      <c r="H23" s="341"/>
      <c r="I23" s="341"/>
      <c r="J23" s="341"/>
    </row>
    <row r="24" spans="1:10" s="267" customFormat="1" ht="15.75" x14ac:dyDescent="0.25">
      <c r="A24" s="341" t="str">
        <f>UPPER("civil and administrative action, fines and/or imprisonment may result.")</f>
        <v>CIVIL AND ADMINISTRATIVE ACTION, FINES AND/OR IMPRISONMENT MAY RESULT.</v>
      </c>
      <c r="B24" s="341"/>
      <c r="C24" s="341"/>
      <c r="D24" s="341"/>
      <c r="E24" s="341"/>
      <c r="F24" s="341"/>
      <c r="G24" s="341"/>
      <c r="H24" s="341"/>
      <c r="I24" s="341"/>
      <c r="J24" s="341"/>
    </row>
    <row r="27" spans="1:10" ht="15.75" x14ac:dyDescent="0.25">
      <c r="A27" s="342" t="s">
        <v>143</v>
      </c>
      <c r="B27" s="342"/>
      <c r="C27" s="342"/>
      <c r="D27" s="342"/>
      <c r="E27" s="342"/>
      <c r="F27" s="342"/>
      <c r="G27" s="342"/>
      <c r="H27" s="342"/>
      <c r="I27" s="342"/>
      <c r="J27" s="342"/>
    </row>
    <row r="28" spans="1:10" x14ac:dyDescent="0.2">
      <c r="A28" s="344" t="s">
        <v>210</v>
      </c>
      <c r="B28" s="344"/>
      <c r="C28" s="344"/>
      <c r="D28" s="344"/>
      <c r="E28" s="344"/>
      <c r="F28" s="344"/>
      <c r="G28" s="344"/>
      <c r="H28" s="344"/>
      <c r="I28" s="344"/>
      <c r="J28" s="344"/>
    </row>
    <row r="29" spans="1:10" x14ac:dyDescent="0.2">
      <c r="A29" s="344"/>
      <c r="B29" s="344"/>
      <c r="C29" s="344"/>
      <c r="D29" s="344"/>
      <c r="E29" s="344"/>
      <c r="F29" s="344"/>
      <c r="G29" s="344"/>
      <c r="H29" s="344"/>
      <c r="I29" s="344"/>
      <c r="J29" s="344"/>
    </row>
    <row r="30" spans="1:10" x14ac:dyDescent="0.2">
      <c r="A30" s="344"/>
      <c r="B30" s="344"/>
      <c r="C30" s="344"/>
      <c r="D30" s="344"/>
      <c r="E30" s="344"/>
      <c r="F30" s="344"/>
      <c r="G30" s="344"/>
      <c r="H30" s="344"/>
      <c r="I30" s="344"/>
      <c r="J30" s="344"/>
    </row>
    <row r="31" spans="1:10" x14ac:dyDescent="0.2">
      <c r="A31" s="344"/>
      <c r="B31" s="344"/>
      <c r="C31" s="344"/>
      <c r="D31" s="344"/>
      <c r="E31" s="344"/>
      <c r="F31" s="344"/>
      <c r="G31" s="344"/>
      <c r="H31" s="344"/>
      <c r="I31" s="344"/>
      <c r="J31" s="344"/>
    </row>
    <row r="32" spans="1:10" x14ac:dyDescent="0.2">
      <c r="A32" s="344"/>
      <c r="B32" s="344"/>
      <c r="C32" s="344"/>
      <c r="D32" s="344"/>
      <c r="E32" s="344"/>
      <c r="F32" s="344"/>
      <c r="G32" s="344"/>
      <c r="H32" s="344"/>
      <c r="I32" s="344"/>
      <c r="J32" s="344"/>
    </row>
    <row r="33" spans="1:10" x14ac:dyDescent="0.2">
      <c r="A33" s="344"/>
      <c r="B33" s="344"/>
      <c r="C33" s="344"/>
      <c r="D33" s="344"/>
      <c r="E33" s="344"/>
      <c r="F33" s="344"/>
      <c r="G33" s="344"/>
      <c r="H33" s="344"/>
      <c r="I33" s="344"/>
      <c r="J33" s="344"/>
    </row>
    <row r="34" spans="1:10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344"/>
    </row>
    <row r="35" spans="1:10" ht="21.75" customHeight="1" x14ac:dyDescent="0.2">
      <c r="A35" s="4"/>
      <c r="B35" s="4"/>
      <c r="C35" s="4"/>
      <c r="F35" s="4"/>
      <c r="G35" s="4"/>
      <c r="H35" s="4"/>
      <c r="I35" s="4"/>
      <c r="J35" s="4"/>
    </row>
    <row r="36" spans="1:10" ht="15" customHeight="1" x14ac:dyDescent="0.2">
      <c r="A36" s="343" t="s">
        <v>68</v>
      </c>
      <c r="B36" s="343"/>
      <c r="C36" s="343"/>
      <c r="D36" s="5"/>
      <c r="F36" s="343" t="s">
        <v>56</v>
      </c>
      <c r="G36" s="343"/>
      <c r="H36" s="343"/>
      <c r="I36" s="343"/>
      <c r="J36" s="343"/>
    </row>
    <row r="37" spans="1:10" ht="15" customHeight="1" x14ac:dyDescent="0.2">
      <c r="A37" s="20"/>
      <c r="B37" s="20"/>
      <c r="C37" s="20"/>
      <c r="D37" s="5"/>
      <c r="F37" s="5"/>
      <c r="G37" s="5"/>
      <c r="H37" s="5"/>
      <c r="I37" s="5"/>
      <c r="J37" s="5"/>
    </row>
    <row r="38" spans="1:10" ht="15" customHeight="1" x14ac:dyDescent="0.2">
      <c r="A38" s="20"/>
      <c r="B38" s="20"/>
      <c r="C38" s="20"/>
      <c r="D38" s="5"/>
      <c r="F38" s="5"/>
      <c r="G38" s="5"/>
      <c r="H38" s="5"/>
      <c r="I38" s="5"/>
      <c r="J38" s="5"/>
    </row>
    <row r="39" spans="1:10" ht="18" customHeight="1" x14ac:dyDescent="0.2">
      <c r="A39" s="4"/>
      <c r="B39" s="4"/>
      <c r="C39" s="4"/>
      <c r="F39" s="4"/>
      <c r="G39" s="4"/>
      <c r="H39" s="4"/>
      <c r="I39" s="4"/>
      <c r="J39" s="4"/>
    </row>
    <row r="40" spans="1:10" x14ac:dyDescent="0.2">
      <c r="A40" s="343" t="s">
        <v>53</v>
      </c>
      <c r="B40" s="343"/>
      <c r="C40" s="343"/>
      <c r="F40" s="343" t="s">
        <v>57</v>
      </c>
      <c r="G40" s="343"/>
      <c r="H40" s="343"/>
      <c r="I40" s="343"/>
      <c r="J40" s="343"/>
    </row>
    <row r="41" spans="1:10" x14ac:dyDescent="0.2">
      <c r="A41" s="20"/>
      <c r="B41" s="20"/>
      <c r="C41" s="20"/>
      <c r="F41" s="20"/>
      <c r="G41" s="20"/>
      <c r="H41" s="20"/>
      <c r="I41" s="20"/>
      <c r="J41" s="20"/>
    </row>
    <row r="42" spans="1:10" x14ac:dyDescent="0.2">
      <c r="A42" s="20"/>
      <c r="B42" s="20"/>
      <c r="C42" s="20"/>
      <c r="F42" s="20"/>
      <c r="G42" s="20"/>
      <c r="H42" s="20"/>
      <c r="I42" s="20"/>
      <c r="J42" s="20"/>
    </row>
    <row r="43" spans="1:10" ht="18" customHeight="1" x14ac:dyDescent="0.2">
      <c r="A43" s="4"/>
      <c r="B43" s="4"/>
      <c r="C43" s="4"/>
      <c r="F43" s="4"/>
      <c r="G43" s="4"/>
      <c r="H43" s="4"/>
      <c r="I43" s="4"/>
      <c r="J43" s="4"/>
    </row>
    <row r="44" spans="1:10" x14ac:dyDescent="0.2">
      <c r="A44" s="343" t="s">
        <v>35</v>
      </c>
      <c r="B44" s="343"/>
      <c r="C44" s="343"/>
      <c r="F44" s="343" t="s">
        <v>54</v>
      </c>
      <c r="G44" s="343"/>
      <c r="H44" s="343"/>
      <c r="I44" s="343"/>
      <c r="J44" s="343"/>
    </row>
    <row r="45" spans="1:10" x14ac:dyDescent="0.2">
      <c r="A45" s="20"/>
      <c r="B45" s="20"/>
      <c r="C45" s="20"/>
      <c r="F45" s="20"/>
      <c r="G45" s="20"/>
      <c r="H45" s="20"/>
      <c r="I45" s="20"/>
      <c r="J45" s="20"/>
    </row>
    <row r="46" spans="1:10" x14ac:dyDescent="0.2">
      <c r="A46" s="20"/>
      <c r="B46" s="20"/>
      <c r="C46" s="20"/>
      <c r="F46" s="20"/>
      <c r="G46" s="20"/>
      <c r="H46" s="20"/>
      <c r="I46" s="20"/>
      <c r="J46" s="20"/>
    </row>
    <row r="47" spans="1:10" ht="18" customHeight="1" x14ac:dyDescent="0.2">
      <c r="A47" s="4"/>
      <c r="B47" s="4"/>
      <c r="C47" s="4"/>
      <c r="F47" s="4"/>
      <c r="G47" s="4"/>
      <c r="H47" s="4"/>
      <c r="I47" s="4"/>
      <c r="J47" s="4"/>
    </row>
    <row r="48" spans="1:10" x14ac:dyDescent="0.2">
      <c r="A48" s="343" t="s">
        <v>55</v>
      </c>
      <c r="B48" s="343"/>
      <c r="C48" s="343"/>
      <c r="F48" s="343" t="s">
        <v>70</v>
      </c>
      <c r="G48" s="343"/>
      <c r="H48" s="343"/>
      <c r="I48" s="343"/>
      <c r="J48" s="343"/>
    </row>
  </sheetData>
  <mergeCells count="20">
    <mergeCell ref="C6:J6"/>
    <mergeCell ref="C7:J7"/>
    <mergeCell ref="C8:J8"/>
    <mergeCell ref="D15:G15"/>
    <mergeCell ref="D16:G16"/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  <mergeCell ref="A20:J20"/>
    <mergeCell ref="A21:J21"/>
    <mergeCell ref="A22:J22"/>
    <mergeCell ref="A23:J23"/>
    <mergeCell ref="A24:J2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autoPageBreaks="0" fitToPage="1"/>
  </sheetPr>
  <dimension ref="A1:N25"/>
  <sheetViews>
    <sheetView showGridLines="0" showOutlineSymbols="0" zoomScale="75" zoomScaleNormal="75" workbookViewId="0">
      <selection activeCell="F12" sqref="F12"/>
    </sheetView>
  </sheetViews>
  <sheetFormatPr defaultColWidth="9.6640625" defaultRowHeight="15" x14ac:dyDescent="0.2"/>
  <cols>
    <col min="1" max="1" width="4.33203125" style="14" customWidth="1"/>
    <col min="2" max="2" width="14" style="14" customWidth="1"/>
    <col min="3" max="3" width="1.21875" style="14" customWidth="1"/>
    <col min="4" max="4" width="5.44140625" style="14" customWidth="1"/>
    <col min="5" max="5" width="1.2187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9.6640625" style="14" customWidth="1"/>
    <col min="15" max="15" width="12.21875" style="14" customWidth="1"/>
    <col min="16" max="16384" width="9.6640625" style="14"/>
  </cols>
  <sheetData>
    <row r="1" spans="1:14" ht="17.25" customHeight="1" x14ac:dyDescent="0.25">
      <c r="N1" s="8" t="str">
        <f>IF(GeneralInfo!$B$13="","",GeneralInfo!$B$13)</f>
        <v/>
      </c>
    </row>
    <row r="2" spans="1:14" ht="17.25" customHeight="1" x14ac:dyDescent="0.25">
      <c r="N2" s="100" t="s">
        <v>498</v>
      </c>
    </row>
    <row r="3" spans="1:14" ht="17.25" customHeight="1" x14ac:dyDescent="0.25">
      <c r="A3" s="342">
        <f>GeneralInfo!$B$4</f>
        <v>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4" ht="17.25" customHeight="1" x14ac:dyDescent="0.25">
      <c r="A4" s="342" t="s">
        <v>503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14" ht="17.25" customHeight="1" x14ac:dyDescent="0.25">
      <c r="A5" s="360" t="str">
        <f>"FOR THE PERIOD "&amp;TEXT(GeneralInfo!$B$14,"MM/DD/YYYY")&amp;" TO "&amp;TEXT(GeneralInfo!$B$15,"MM/DD/YYYY")</f>
        <v>FOR THE PERIOD 01/00/1900 TO 01/00/1900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 ht="17.25" customHeight="1" x14ac:dyDescent="0.25">
      <c r="A6" s="1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4" ht="17.25" customHeight="1" x14ac:dyDescent="0.25">
      <c r="L7" s="10"/>
      <c r="M7" s="10"/>
    </row>
    <row r="8" spans="1:14" ht="17.25" customHeight="1" thickBot="1" x14ac:dyDescent="0.3">
      <c r="F8" s="13">
        <v>1</v>
      </c>
      <c r="H8" s="13">
        <v>2</v>
      </c>
      <c r="J8" s="13">
        <v>3</v>
      </c>
      <c r="K8" s="13"/>
      <c r="L8" s="13">
        <v>4</v>
      </c>
      <c r="N8" s="13">
        <v>5</v>
      </c>
    </row>
    <row r="9" spans="1:14" ht="17.25" customHeight="1" x14ac:dyDescent="0.25">
      <c r="F9" s="37" t="s">
        <v>160</v>
      </c>
      <c r="G9" s="38"/>
      <c r="H9" s="39" t="s">
        <v>131</v>
      </c>
      <c r="I9" s="38"/>
      <c r="J9" s="40" t="s">
        <v>98</v>
      </c>
      <c r="K9" s="9"/>
      <c r="L9" s="52" t="s">
        <v>126</v>
      </c>
      <c r="N9" s="52" t="s">
        <v>80</v>
      </c>
    </row>
    <row r="10" spans="1:14" ht="17.25" customHeight="1" x14ac:dyDescent="0.25">
      <c r="F10" s="41" t="s">
        <v>163</v>
      </c>
      <c r="H10" s="9" t="s">
        <v>148</v>
      </c>
      <c r="J10" s="42" t="s">
        <v>134</v>
      </c>
      <c r="K10" s="9"/>
      <c r="L10" s="53" t="s">
        <v>67</v>
      </c>
      <c r="N10" s="53" t="s">
        <v>179</v>
      </c>
    </row>
    <row r="11" spans="1:14" ht="17.25" customHeight="1" thickBot="1" x14ac:dyDescent="0.3">
      <c r="B11" s="11" t="s">
        <v>115</v>
      </c>
      <c r="D11" s="11" t="s">
        <v>85</v>
      </c>
      <c r="F11" s="43" t="s">
        <v>100</v>
      </c>
      <c r="G11" s="44"/>
      <c r="H11" s="11" t="s">
        <v>82</v>
      </c>
      <c r="I11" s="44"/>
      <c r="J11" s="45"/>
      <c r="K11" s="9"/>
      <c r="L11" s="54" t="s">
        <v>179</v>
      </c>
      <c r="N11" s="54" t="s">
        <v>177</v>
      </c>
    </row>
    <row r="12" spans="1:14" ht="31.5" customHeight="1" x14ac:dyDescent="0.2">
      <c r="A12" s="18" t="s">
        <v>71</v>
      </c>
      <c r="B12" s="14" t="s">
        <v>1</v>
      </c>
      <c r="D12" s="131">
        <f>'sch L-PNMI'!D12</f>
        <v>2023</v>
      </c>
      <c r="F12" s="61">
        <v>0</v>
      </c>
      <c r="H12" s="134">
        <v>0</v>
      </c>
      <c r="J12" s="134">
        <v>0</v>
      </c>
      <c r="K12" s="46"/>
      <c r="L12" s="61">
        <v>0</v>
      </c>
      <c r="M12" s="55"/>
      <c r="N12" s="133">
        <f>F12+L12</f>
        <v>0</v>
      </c>
    </row>
    <row r="13" spans="1:14" ht="31.5" customHeight="1" x14ac:dyDescent="0.2">
      <c r="A13" s="18" t="s">
        <v>61</v>
      </c>
      <c r="B13" s="14" t="s">
        <v>2</v>
      </c>
      <c r="D13" s="131">
        <f>'sch L-PNMI'!D13</f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M13" s="55"/>
      <c r="N13" s="133">
        <f t="shared" ref="N13:N23" si="0">F13+L13</f>
        <v>0</v>
      </c>
    </row>
    <row r="14" spans="1:14" ht="31.5" customHeight="1" x14ac:dyDescent="0.2">
      <c r="A14" s="18" t="s">
        <v>62</v>
      </c>
      <c r="B14" s="14" t="s">
        <v>3</v>
      </c>
      <c r="D14" s="131">
        <f>'sch L-PNMI'!D14</f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M14" s="55"/>
      <c r="N14" s="133">
        <f t="shared" si="0"/>
        <v>0</v>
      </c>
    </row>
    <row r="15" spans="1:14" ht="31.5" customHeight="1" x14ac:dyDescent="0.2">
      <c r="A15" s="18" t="s">
        <v>63</v>
      </c>
      <c r="B15" s="14" t="s">
        <v>4</v>
      </c>
      <c r="D15" s="131">
        <f>'sch L-PNMI'!D15</f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M15" s="55"/>
      <c r="N15" s="133">
        <f t="shared" si="0"/>
        <v>0</v>
      </c>
    </row>
    <row r="16" spans="1:14" ht="31.5" customHeight="1" x14ac:dyDescent="0.2">
      <c r="A16" s="18" t="s">
        <v>65</v>
      </c>
      <c r="B16" s="14" t="s">
        <v>5</v>
      </c>
      <c r="D16" s="131">
        <f>'sch L-PNMI'!D16</f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M16" s="55"/>
      <c r="N16" s="133">
        <f t="shared" si="0"/>
        <v>0</v>
      </c>
    </row>
    <row r="17" spans="1:14" ht="31.5" customHeight="1" x14ac:dyDescent="0.2">
      <c r="A17" s="18" t="s">
        <v>72</v>
      </c>
      <c r="B17" s="14" t="s">
        <v>6</v>
      </c>
      <c r="D17" s="131">
        <f>'sch L-PNMI'!D17</f>
        <v>2023</v>
      </c>
      <c r="F17" s="61">
        <v>0</v>
      </c>
      <c r="H17" s="135">
        <f>H16</f>
        <v>0</v>
      </c>
      <c r="J17" s="134">
        <v>0</v>
      </c>
      <c r="K17" s="46"/>
      <c r="L17" s="61">
        <v>0</v>
      </c>
      <c r="M17" s="55"/>
      <c r="N17" s="133">
        <f t="shared" si="0"/>
        <v>0</v>
      </c>
    </row>
    <row r="18" spans="1:14" ht="31.5" customHeight="1" x14ac:dyDescent="0.2">
      <c r="A18" s="18" t="s">
        <v>73</v>
      </c>
      <c r="B18" s="14" t="s">
        <v>7</v>
      </c>
      <c r="D18" s="131">
        <f>'sch L-PNMI'!D18</f>
        <v>2023</v>
      </c>
      <c r="F18" s="61">
        <v>0</v>
      </c>
      <c r="H18" s="134">
        <v>0</v>
      </c>
      <c r="J18" s="134">
        <v>0</v>
      </c>
      <c r="K18" s="46"/>
      <c r="L18" s="61">
        <v>0</v>
      </c>
      <c r="M18" s="55"/>
      <c r="N18" s="133">
        <f t="shared" si="0"/>
        <v>0</v>
      </c>
    </row>
    <row r="19" spans="1:14" ht="31.5" customHeight="1" x14ac:dyDescent="0.2">
      <c r="A19" s="18" t="s">
        <v>74</v>
      </c>
      <c r="B19" s="14" t="s">
        <v>8</v>
      </c>
      <c r="D19" s="131">
        <f>'sch L-PNMI'!D19</f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M19" s="55"/>
      <c r="N19" s="133">
        <f t="shared" si="0"/>
        <v>0</v>
      </c>
    </row>
    <row r="20" spans="1:14" ht="31.5" customHeight="1" x14ac:dyDescent="0.2">
      <c r="A20" s="18" t="s">
        <v>75</v>
      </c>
      <c r="B20" s="14" t="s">
        <v>9</v>
      </c>
      <c r="D20" s="131">
        <f>'sch L-PNMI'!D20</f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M20" s="55"/>
      <c r="N20" s="133">
        <f t="shared" si="0"/>
        <v>0</v>
      </c>
    </row>
    <row r="21" spans="1:14" ht="31.5" customHeight="1" x14ac:dyDescent="0.2">
      <c r="A21" s="18" t="s">
        <v>76</v>
      </c>
      <c r="B21" s="14" t="s">
        <v>10</v>
      </c>
      <c r="D21" s="131">
        <f>'sch L-PNMI'!D21</f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M21" s="55"/>
      <c r="N21" s="133">
        <f t="shared" si="0"/>
        <v>0</v>
      </c>
    </row>
    <row r="22" spans="1:14" ht="31.5" customHeight="1" x14ac:dyDescent="0.2">
      <c r="A22" s="18" t="s">
        <v>77</v>
      </c>
      <c r="B22" s="14" t="s">
        <v>11</v>
      </c>
      <c r="D22" s="131">
        <f>'sch L-PNMI'!D22</f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M22" s="55"/>
      <c r="N22" s="133">
        <f t="shared" si="0"/>
        <v>0</v>
      </c>
    </row>
    <row r="23" spans="1:14" ht="31.5" customHeight="1" x14ac:dyDescent="0.2">
      <c r="A23" s="18" t="s">
        <v>78</v>
      </c>
      <c r="B23" s="14" t="s">
        <v>12</v>
      </c>
      <c r="D23" s="131">
        <f>'sch L-PNMI'!D23</f>
        <v>2023</v>
      </c>
      <c r="F23" s="61">
        <v>0</v>
      </c>
      <c r="H23" s="135">
        <f>H22</f>
        <v>0</v>
      </c>
      <c r="J23" s="134">
        <v>0</v>
      </c>
      <c r="K23" s="46"/>
      <c r="L23" s="61">
        <v>0</v>
      </c>
      <c r="M23" s="55"/>
      <c r="N23" s="133">
        <f t="shared" si="0"/>
        <v>0</v>
      </c>
    </row>
    <row r="24" spans="1:14" ht="31.5" customHeight="1" thickBot="1" x14ac:dyDescent="0.3">
      <c r="A24" s="18" t="s">
        <v>79</v>
      </c>
      <c r="B24" s="10" t="s">
        <v>108</v>
      </c>
      <c r="F24" s="132">
        <f>SUM(F12:F23)</f>
        <v>0</v>
      </c>
      <c r="J24" s="136">
        <f>SUM(J12:J23)</f>
        <v>0</v>
      </c>
      <c r="K24" s="46"/>
      <c r="L24" s="132">
        <f>SUM(L12:L23)</f>
        <v>0</v>
      </c>
      <c r="M24" s="55"/>
      <c r="N24" s="132">
        <f>SUM(N12:N23)</f>
        <v>0</v>
      </c>
    </row>
    <row r="25" spans="1:14" ht="15.75" thickTop="1" x14ac:dyDescent="0.2"/>
  </sheetData>
  <mergeCells count="3">
    <mergeCell ref="A4:N4"/>
    <mergeCell ref="A3:N3"/>
    <mergeCell ref="A5:N5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D0A1-68BE-4B72-828A-0D6FC3231FBF}">
  <sheetPr>
    <pageSetUpPr autoPageBreaks="0" fitToPage="1"/>
  </sheetPr>
  <dimension ref="A1:O30"/>
  <sheetViews>
    <sheetView showGridLines="0" showOutlineSymbols="0" zoomScale="75" zoomScaleNormal="75" workbookViewId="0">
      <selection activeCell="E9" sqref="E9"/>
    </sheetView>
  </sheetViews>
  <sheetFormatPr defaultColWidth="9.6640625" defaultRowHeight="15" x14ac:dyDescent="0.2"/>
  <cols>
    <col min="1" max="1" width="3.109375" style="268" bestFit="1" customWidth="1"/>
    <col min="2" max="2" width="59" style="268" customWidth="1"/>
    <col min="3" max="3" width="11.77734375" style="268" customWidth="1"/>
    <col min="4" max="4" width="0.88671875" style="268" customWidth="1"/>
    <col min="5" max="5" width="11.33203125" style="268" customWidth="1"/>
    <col min="6" max="6" width="0.88671875" style="268" customWidth="1"/>
    <col min="7" max="7" width="13.77734375" style="268" customWidth="1"/>
    <col min="8" max="8" width="0.88671875" style="268" customWidth="1"/>
    <col min="9" max="9" width="12.21875" style="268" customWidth="1"/>
    <col min="10" max="10" width="0.88671875" style="268" customWidth="1"/>
    <col min="11" max="11" width="13.77734375" style="268" customWidth="1"/>
    <col min="12" max="12" width="0.88671875" style="268" customWidth="1"/>
    <col min="13" max="13" width="13.77734375" style="268" customWidth="1"/>
    <col min="14" max="14" width="18.21875" style="268" bestFit="1" customWidth="1"/>
    <col min="15" max="16384" width="9.6640625" style="268"/>
  </cols>
  <sheetData>
    <row r="1" spans="1:15" ht="15.75" x14ac:dyDescent="0.25">
      <c r="E1" s="269"/>
      <c r="M1" s="269" t="str">
        <f>IF(GeneralInfo!$B$13="","",GeneralInfo!$B$13)</f>
        <v/>
      </c>
    </row>
    <row r="2" spans="1:15" ht="15.75" x14ac:dyDescent="0.25">
      <c r="M2" s="269" t="s">
        <v>575</v>
      </c>
    </row>
    <row r="3" spans="1:15" ht="15.75" customHeight="1" x14ac:dyDescent="0.25">
      <c r="A3" s="355">
        <f>GeneralInfo!$B$4</f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176"/>
      <c r="O3" s="176"/>
    </row>
    <row r="4" spans="1:15" ht="15.75" x14ac:dyDescent="0.25">
      <c r="A4" s="356" t="s">
        <v>576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5" ht="15.75" x14ac:dyDescent="0.25">
      <c r="A5" s="355" t="str">
        <f>"For the Period "&amp;TEXT(GeneralInfo!$B$14,"mm/dd/yyyy")&amp;" to "&amp;TEXT(GeneralInfo!$B$15,"mm/dd/yyyy")</f>
        <v>For the Period 01/00/1900 to 01/00/1900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176"/>
      <c r="O5" s="176"/>
    </row>
    <row r="6" spans="1:15" ht="15.75" x14ac:dyDescent="0.25">
      <c r="A6" s="270"/>
      <c r="C6" s="271"/>
      <c r="D6" s="271"/>
      <c r="E6" s="271"/>
      <c r="F6" s="271"/>
      <c r="G6" s="271"/>
    </row>
    <row r="7" spans="1:15" ht="15.75" x14ac:dyDescent="0.25">
      <c r="B7" s="272">
        <v>1</v>
      </c>
      <c r="C7" s="272">
        <v>2</v>
      </c>
      <c r="D7" s="272"/>
      <c r="E7" s="272">
        <v>3</v>
      </c>
      <c r="G7" s="272">
        <v>4</v>
      </c>
      <c r="I7" s="272">
        <v>5</v>
      </c>
      <c r="J7" s="272"/>
      <c r="K7" s="272">
        <v>6</v>
      </c>
      <c r="L7" s="272"/>
      <c r="M7" s="272">
        <v>7</v>
      </c>
    </row>
    <row r="8" spans="1:15" ht="71.25" customHeight="1" thickBot="1" x14ac:dyDescent="0.3">
      <c r="B8" s="273"/>
      <c r="C8" s="273" t="s">
        <v>553</v>
      </c>
      <c r="D8" s="274"/>
      <c r="E8" s="273" t="s">
        <v>554</v>
      </c>
      <c r="G8" s="273" t="s">
        <v>555</v>
      </c>
      <c r="I8" s="273" t="s">
        <v>627</v>
      </c>
      <c r="J8" s="275"/>
      <c r="K8" s="273" t="s">
        <v>556</v>
      </c>
      <c r="L8" s="275"/>
      <c r="M8" s="273" t="s">
        <v>602</v>
      </c>
    </row>
    <row r="9" spans="1:15" ht="30.75" customHeight="1" x14ac:dyDescent="0.2">
      <c r="A9" s="276">
        <v>1</v>
      </c>
      <c r="B9" s="313" t="s">
        <v>605</v>
      </c>
      <c r="C9" s="277">
        <v>0</v>
      </c>
      <c r="D9" s="278"/>
      <c r="E9" s="279">
        <f>IFERROR(ROUND(('sch L-R&amp;B'!F23+'sch L-R&amp;B'!L23)/'sch L-R&amp;B'!T23,6),0)</f>
        <v>0</v>
      </c>
      <c r="G9" s="280">
        <f>ROUND(C9*E9,0)</f>
        <v>0</v>
      </c>
      <c r="I9" s="279">
        <f>IFERROR(IF(($G$14+$G$15)&gt;$G$13,1,($G$14+$G$15)/$G$13),0)</f>
        <v>0</v>
      </c>
      <c r="J9" s="281"/>
      <c r="K9" s="280">
        <f>G9*I9</f>
        <v>0</v>
      </c>
      <c r="L9" s="282"/>
      <c r="M9" s="280">
        <f>IF(K9=G9,C9,K9/E9)</f>
        <v>0</v>
      </c>
      <c r="N9" s="268" t="s">
        <v>603</v>
      </c>
    </row>
    <row r="10" spans="1:15" ht="30.75" customHeight="1" x14ac:dyDescent="0.2">
      <c r="A10" s="276">
        <v>2</v>
      </c>
      <c r="B10" s="313" t="s">
        <v>606</v>
      </c>
      <c r="C10" s="283">
        <v>0</v>
      </c>
      <c r="D10" s="278"/>
      <c r="E10" s="279">
        <f>$E$9</f>
        <v>0</v>
      </c>
      <c r="G10" s="280">
        <f>ROUND(C10*E10,0)</f>
        <v>0</v>
      </c>
      <c r="I10" s="279">
        <f>IFERROR(IF(($G$14+$G$15)&gt;$G$13,1,($G$14+$G$15)/$G$13),0)</f>
        <v>0</v>
      </c>
      <c r="J10" s="281"/>
      <c r="K10" s="280">
        <f t="shared" ref="K10" si="0">G10*I10</f>
        <v>0</v>
      </c>
      <c r="L10" s="282"/>
      <c r="M10" s="280">
        <f>IF(K10=G10,C10,K10/E10)</f>
        <v>0</v>
      </c>
      <c r="N10" s="268" t="s">
        <v>607</v>
      </c>
    </row>
    <row r="11" spans="1:15" ht="30.75" customHeight="1" x14ac:dyDescent="0.2">
      <c r="A11" s="276">
        <v>3</v>
      </c>
      <c r="B11" s="313" t="s">
        <v>601</v>
      </c>
      <c r="C11" s="283">
        <v>0</v>
      </c>
      <c r="D11" s="278"/>
      <c r="E11" s="279">
        <f>$E$9</f>
        <v>0</v>
      </c>
      <c r="G11" s="280">
        <f>ROUND(C11*E11,0)</f>
        <v>0</v>
      </c>
      <c r="I11" s="279">
        <f>IFERROR(IF(($G$14+$G$15)&gt;$G$13,1,($G$14+$G$15)/$G$13),0)</f>
        <v>0</v>
      </c>
      <c r="J11" s="281"/>
      <c r="K11" s="280">
        <f t="shared" ref="K11:K12" si="1">G11*I11</f>
        <v>0</v>
      </c>
      <c r="L11" s="282"/>
      <c r="M11" s="280">
        <f>IF(K11=G11,C11,K11/E11)</f>
        <v>0</v>
      </c>
      <c r="N11" s="268" t="s">
        <v>604</v>
      </c>
    </row>
    <row r="12" spans="1:15" ht="30.75" customHeight="1" x14ac:dyDescent="0.2">
      <c r="A12" s="276">
        <v>4</v>
      </c>
      <c r="B12" s="313" t="s">
        <v>610</v>
      </c>
      <c r="C12" s="283">
        <v>0</v>
      </c>
      <c r="D12" s="278"/>
      <c r="E12" s="279">
        <f>$E$9</f>
        <v>0</v>
      </c>
      <c r="G12" s="280">
        <f>ROUND(C12*E12,0)</f>
        <v>0</v>
      </c>
      <c r="I12" s="279">
        <f>IFERROR(IF(($G$14+$G$15)&gt;$G$13,1,($G$14+$G$15)/$G$13),0)</f>
        <v>0</v>
      </c>
      <c r="J12" s="281"/>
      <c r="K12" s="280">
        <f t="shared" si="1"/>
        <v>0</v>
      </c>
      <c r="L12" s="282"/>
      <c r="M12" s="283">
        <f>IF(K12=G12,C12,K12/E12)</f>
        <v>0</v>
      </c>
      <c r="N12" s="268" t="s">
        <v>611</v>
      </c>
    </row>
    <row r="13" spans="1:15" ht="30.75" customHeight="1" x14ac:dyDescent="0.2">
      <c r="A13" s="276">
        <v>5</v>
      </c>
      <c r="B13" s="284" t="s">
        <v>609</v>
      </c>
      <c r="C13" s="285">
        <f>SUM(C9:C12)</f>
        <v>0</v>
      </c>
      <c r="D13" s="278"/>
      <c r="E13" s="286"/>
      <c r="G13" s="285">
        <f>SUM(G9:G12)</f>
        <v>0</v>
      </c>
      <c r="K13" s="287"/>
      <c r="L13" s="282"/>
      <c r="M13" s="288"/>
    </row>
    <row r="14" spans="1:15" ht="30.75" customHeight="1" x14ac:dyDescent="0.2">
      <c r="A14" s="268">
        <v>6</v>
      </c>
      <c r="B14" s="268" t="s">
        <v>577</v>
      </c>
      <c r="G14" s="283">
        <v>0</v>
      </c>
      <c r="K14" s="280">
        <f>SUM(K9:K12)</f>
        <v>0</v>
      </c>
      <c r="L14" s="289"/>
      <c r="M14" s="280">
        <f>SUM(M9:M12)</f>
        <v>0</v>
      </c>
      <c r="N14" s="314" t="s">
        <v>557</v>
      </c>
    </row>
    <row r="15" spans="1:15" ht="30.75" customHeight="1" x14ac:dyDescent="0.2">
      <c r="A15" s="268">
        <v>7</v>
      </c>
      <c r="B15" s="268" t="s">
        <v>626</v>
      </c>
      <c r="G15" s="283">
        <v>0</v>
      </c>
      <c r="N15" s="314"/>
    </row>
    <row r="16" spans="1:15" ht="30.75" customHeight="1" x14ac:dyDescent="0.2">
      <c r="A16" s="268">
        <v>8</v>
      </c>
      <c r="B16" s="268" t="s">
        <v>628</v>
      </c>
      <c r="G16" s="285">
        <f>G13-G14-G15</f>
        <v>0</v>
      </c>
      <c r="M16" s="290"/>
    </row>
    <row r="19" spans="1:2" x14ac:dyDescent="0.2">
      <c r="A19" s="314" t="s">
        <v>550</v>
      </c>
      <c r="B19" s="268" t="s">
        <v>625</v>
      </c>
    </row>
    <row r="21" spans="1:2" x14ac:dyDescent="0.2">
      <c r="A21" s="268" t="s">
        <v>618</v>
      </c>
      <c r="B21" s="268" t="s">
        <v>612</v>
      </c>
    </row>
    <row r="22" spans="1:2" ht="6.75" customHeight="1" x14ac:dyDescent="0.2">
      <c r="A22" s="315"/>
    </row>
    <row r="23" spans="1:2" x14ac:dyDescent="0.2">
      <c r="A23" s="315"/>
      <c r="B23" s="268" t="s">
        <v>613</v>
      </c>
    </row>
    <row r="24" spans="1:2" x14ac:dyDescent="0.2">
      <c r="B24" s="268" t="s">
        <v>614</v>
      </c>
    </row>
    <row r="25" spans="1:2" x14ac:dyDescent="0.2">
      <c r="B25" s="268" t="s">
        <v>615</v>
      </c>
    </row>
    <row r="26" spans="1:2" x14ac:dyDescent="0.2">
      <c r="B26" s="268" t="s">
        <v>616</v>
      </c>
    </row>
    <row r="27" spans="1:2" x14ac:dyDescent="0.2">
      <c r="B27" s="268" t="s">
        <v>617</v>
      </c>
    </row>
    <row r="29" spans="1:2" x14ac:dyDescent="0.2">
      <c r="A29" s="268" t="s">
        <v>611</v>
      </c>
      <c r="B29" s="314" t="s">
        <v>620</v>
      </c>
    </row>
    <row r="30" spans="1:2" x14ac:dyDescent="0.2">
      <c r="B30" s="268" t="s">
        <v>619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0BC48-1D88-4C8B-8332-EEC9E060CFCC}">
  <sheetPr>
    <pageSetUpPr autoPageBreaks="0" fitToPage="1"/>
  </sheetPr>
  <dimension ref="A1:O30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68" bestFit="1" customWidth="1"/>
    <col min="2" max="2" width="59" style="268" customWidth="1"/>
    <col min="3" max="3" width="11.77734375" style="268" customWidth="1"/>
    <col min="4" max="4" width="0.88671875" style="268" customWidth="1"/>
    <col min="5" max="5" width="11.33203125" style="268" customWidth="1"/>
    <col min="6" max="6" width="0.88671875" style="268" customWidth="1"/>
    <col min="7" max="7" width="13.77734375" style="268" customWidth="1"/>
    <col min="8" max="8" width="0.88671875" style="268" customWidth="1"/>
    <col min="9" max="9" width="12.21875" style="268" customWidth="1"/>
    <col min="10" max="10" width="0.88671875" style="268" customWidth="1"/>
    <col min="11" max="11" width="13.77734375" style="268" customWidth="1"/>
    <col min="12" max="12" width="0.88671875" style="268" customWidth="1"/>
    <col min="13" max="13" width="13.77734375" style="268" customWidth="1"/>
    <col min="14" max="14" width="18.21875" style="268" bestFit="1" customWidth="1"/>
    <col min="15" max="16384" width="9.6640625" style="268"/>
  </cols>
  <sheetData>
    <row r="1" spans="1:15" ht="15.75" x14ac:dyDescent="0.25">
      <c r="E1" s="269"/>
      <c r="M1" s="269" t="str">
        <f>IF(GeneralInfo!$B$13="","",GeneralInfo!$B$13)</f>
        <v/>
      </c>
    </row>
    <row r="2" spans="1:15" ht="15.75" x14ac:dyDescent="0.25">
      <c r="M2" s="269" t="s">
        <v>640</v>
      </c>
    </row>
    <row r="3" spans="1:15" ht="15.75" customHeight="1" x14ac:dyDescent="0.25">
      <c r="A3" s="355">
        <f>GeneralInfo!$B$4</f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176"/>
      <c r="O3" s="176"/>
    </row>
    <row r="4" spans="1:15" ht="15.75" x14ac:dyDescent="0.25">
      <c r="A4" s="356" t="s">
        <v>636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5" ht="15.75" x14ac:dyDescent="0.25">
      <c r="A5" s="355" t="str">
        <f>"For the Period "&amp;TEXT(GeneralInfo!$B$14,"mm/dd/yyyy")&amp;" to "&amp;TEXT(GeneralInfo!$B$15,"mm/dd/yyyy")</f>
        <v>For the Period 01/00/1900 to 01/00/1900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176"/>
      <c r="O5" s="176"/>
    </row>
    <row r="6" spans="1:15" ht="15.75" x14ac:dyDescent="0.25">
      <c r="A6" s="270"/>
      <c r="C6" s="271"/>
      <c r="D6" s="271"/>
      <c r="E6" s="271"/>
      <c r="F6" s="271"/>
      <c r="G6" s="271"/>
    </row>
    <row r="7" spans="1:15" ht="15.75" x14ac:dyDescent="0.25">
      <c r="B7" s="272">
        <v>1</v>
      </c>
      <c r="C7" s="272">
        <v>2</v>
      </c>
      <c r="D7" s="272"/>
      <c r="E7" s="272">
        <v>3</v>
      </c>
      <c r="G7" s="272">
        <v>4</v>
      </c>
      <c r="I7" s="272">
        <v>5</v>
      </c>
      <c r="J7" s="272"/>
      <c r="K7" s="272">
        <v>6</v>
      </c>
      <c r="L7" s="272"/>
      <c r="M7" s="272">
        <v>7</v>
      </c>
    </row>
    <row r="8" spans="1:15" ht="71.25" customHeight="1" thickBot="1" x14ac:dyDescent="0.3">
      <c r="B8" s="273"/>
      <c r="C8" s="273" t="s">
        <v>553</v>
      </c>
      <c r="D8" s="274"/>
      <c r="E8" s="273" t="s">
        <v>554</v>
      </c>
      <c r="G8" s="273" t="s">
        <v>555</v>
      </c>
      <c r="I8" s="273" t="s">
        <v>627</v>
      </c>
      <c r="J8" s="275"/>
      <c r="K8" s="273" t="s">
        <v>556</v>
      </c>
      <c r="L8" s="275"/>
      <c r="M8" s="273" t="s">
        <v>602</v>
      </c>
    </row>
    <row r="9" spans="1:15" ht="30.75" customHeight="1" x14ac:dyDescent="0.2">
      <c r="A9" s="276">
        <v>1</v>
      </c>
      <c r="B9" s="313" t="s">
        <v>605</v>
      </c>
      <c r="C9" s="277">
        <v>0</v>
      </c>
      <c r="D9" s="278"/>
      <c r="E9" s="279">
        <f>IFERROR(ROUND(('sch L-R&amp;B'!F23+'sch L-R&amp;B'!L23)/'sch L-R&amp;B'!T23,6),0)</f>
        <v>0</v>
      </c>
      <c r="G9" s="280">
        <f>ROUND(C9*E9,0)</f>
        <v>0</v>
      </c>
      <c r="I9" s="279">
        <f>IFERROR(IF(($G$14+$G$15)&gt;$G$13,1,($G$14+$G$15)/$G$13),0)</f>
        <v>0</v>
      </c>
      <c r="J9" s="281"/>
      <c r="K9" s="280">
        <f>G9*I9</f>
        <v>0</v>
      </c>
      <c r="L9" s="282"/>
      <c r="M9" s="280">
        <f>IF(K9=G9,C9,K9/E9)</f>
        <v>0</v>
      </c>
      <c r="N9" s="268" t="s">
        <v>639</v>
      </c>
    </row>
    <row r="10" spans="1:15" ht="30.75" customHeight="1" x14ac:dyDescent="0.2">
      <c r="A10" s="276">
        <v>2</v>
      </c>
      <c r="B10" s="313" t="s">
        <v>606</v>
      </c>
      <c r="C10" s="283">
        <v>0</v>
      </c>
      <c r="D10" s="278"/>
      <c r="E10" s="279">
        <f>$E$9</f>
        <v>0</v>
      </c>
      <c r="G10" s="280">
        <f>ROUND(C10*E10,0)</f>
        <v>0</v>
      </c>
      <c r="I10" s="279">
        <f>IFERROR(IF(($G$14+$G$15)&gt;$G$13,1,($G$14+$G$15)/$G$13),0)</f>
        <v>0</v>
      </c>
      <c r="J10" s="281"/>
      <c r="K10" s="280">
        <f t="shared" ref="K10:K12" si="0">G10*I10</f>
        <v>0</v>
      </c>
      <c r="L10" s="282"/>
      <c r="M10" s="280">
        <f>IF(K10=G10,C10,K10/E10)</f>
        <v>0</v>
      </c>
      <c r="N10" s="268" t="s">
        <v>607</v>
      </c>
    </row>
    <row r="11" spans="1:15" ht="30.75" customHeight="1" x14ac:dyDescent="0.2">
      <c r="A11" s="276">
        <v>3</v>
      </c>
      <c r="B11" s="313" t="s">
        <v>601</v>
      </c>
      <c r="C11" s="283">
        <v>0</v>
      </c>
      <c r="D11" s="278"/>
      <c r="E11" s="279">
        <f>$E$9</f>
        <v>0</v>
      </c>
      <c r="G11" s="280">
        <f>ROUND(C11*E11,0)</f>
        <v>0</v>
      </c>
      <c r="I11" s="279">
        <f>IFERROR(IF(($G$14+$G$15)&gt;$G$13,1,($G$14+$G$15)/$G$13),0)</f>
        <v>0</v>
      </c>
      <c r="J11" s="281"/>
      <c r="K11" s="280">
        <f t="shared" si="0"/>
        <v>0</v>
      </c>
      <c r="L11" s="282"/>
      <c r="M11" s="280">
        <f>IF(K11=G11,C11,K11/E11)</f>
        <v>0</v>
      </c>
      <c r="N11" s="268" t="s">
        <v>638</v>
      </c>
    </row>
    <row r="12" spans="1:15" ht="30.75" customHeight="1" x14ac:dyDescent="0.2">
      <c r="A12" s="276">
        <v>4</v>
      </c>
      <c r="B12" s="313" t="s">
        <v>610</v>
      </c>
      <c r="C12" s="283">
        <v>0</v>
      </c>
      <c r="D12" s="278"/>
      <c r="E12" s="279">
        <f>$E$9</f>
        <v>0</v>
      </c>
      <c r="G12" s="280">
        <f>ROUND(C12*E12,0)</f>
        <v>0</v>
      </c>
      <c r="I12" s="279">
        <f>IFERROR(IF(($G$14+$G$15)&gt;$G$13,1,($G$14+$G$15)/$G$13),0)</f>
        <v>0</v>
      </c>
      <c r="J12" s="281"/>
      <c r="K12" s="280">
        <f t="shared" si="0"/>
        <v>0</v>
      </c>
      <c r="L12" s="282"/>
      <c r="M12" s="283">
        <f>IF(K12=G12,C12,K12/E12)</f>
        <v>0</v>
      </c>
      <c r="N12" s="268" t="s">
        <v>611</v>
      </c>
    </row>
    <row r="13" spans="1:15" ht="30.75" customHeight="1" x14ac:dyDescent="0.2">
      <c r="A13" s="276">
        <v>5</v>
      </c>
      <c r="B13" s="284" t="s">
        <v>609</v>
      </c>
      <c r="C13" s="285">
        <f>SUM(C9:C12)</f>
        <v>0</v>
      </c>
      <c r="D13" s="278"/>
      <c r="E13" s="286"/>
      <c r="G13" s="285">
        <f>SUM(G9:G12)</f>
        <v>0</v>
      </c>
      <c r="K13" s="287"/>
      <c r="L13" s="282"/>
      <c r="M13" s="288"/>
    </row>
    <row r="14" spans="1:15" ht="30.75" customHeight="1" x14ac:dyDescent="0.2">
      <c r="A14" s="268">
        <v>6</v>
      </c>
      <c r="B14" s="268" t="s">
        <v>637</v>
      </c>
      <c r="G14" s="283">
        <v>0</v>
      </c>
      <c r="K14" s="280">
        <f>SUM(K9:K12)</f>
        <v>0</v>
      </c>
      <c r="L14" s="289"/>
      <c r="M14" s="280">
        <f>SUM(M9:M12)</f>
        <v>0</v>
      </c>
      <c r="N14" s="314" t="s">
        <v>557</v>
      </c>
    </row>
    <row r="15" spans="1:15" ht="30.75" customHeight="1" x14ac:dyDescent="0.2">
      <c r="A15" s="268">
        <v>7</v>
      </c>
      <c r="B15" s="268" t="s">
        <v>626</v>
      </c>
      <c r="G15" s="283">
        <v>0</v>
      </c>
      <c r="N15" s="314"/>
    </row>
    <row r="16" spans="1:15" ht="30.75" customHeight="1" x14ac:dyDescent="0.2">
      <c r="A16" s="268">
        <v>8</v>
      </c>
      <c r="B16" s="268" t="s">
        <v>628</v>
      </c>
      <c r="G16" s="285">
        <f>G13-G14-G15</f>
        <v>0</v>
      </c>
      <c r="M16" s="290"/>
    </row>
    <row r="19" spans="1:2" x14ac:dyDescent="0.2">
      <c r="A19" s="314" t="s">
        <v>550</v>
      </c>
      <c r="B19" s="268" t="s">
        <v>625</v>
      </c>
    </row>
    <row r="21" spans="1:2" x14ac:dyDescent="0.2">
      <c r="A21" s="268" t="s">
        <v>618</v>
      </c>
      <c r="B21" s="268" t="s">
        <v>612</v>
      </c>
    </row>
    <row r="22" spans="1:2" ht="6.75" customHeight="1" x14ac:dyDescent="0.2">
      <c r="A22" s="315"/>
    </row>
    <row r="23" spans="1:2" x14ac:dyDescent="0.2">
      <c r="A23" s="315"/>
      <c r="B23" s="268" t="s">
        <v>613</v>
      </c>
    </row>
    <row r="24" spans="1:2" x14ac:dyDescent="0.2">
      <c r="B24" s="268" t="s">
        <v>614</v>
      </c>
    </row>
    <row r="25" spans="1:2" x14ac:dyDescent="0.2">
      <c r="B25" s="268" t="s">
        <v>615</v>
      </c>
    </row>
    <row r="26" spans="1:2" x14ac:dyDescent="0.2">
      <c r="B26" s="268" t="s">
        <v>616</v>
      </c>
    </row>
    <row r="27" spans="1:2" x14ac:dyDescent="0.2">
      <c r="B27" s="268" t="s">
        <v>617</v>
      </c>
    </row>
    <row r="29" spans="1:2" x14ac:dyDescent="0.2">
      <c r="A29" s="268" t="s">
        <v>611</v>
      </c>
      <c r="B29" s="314" t="s">
        <v>620</v>
      </c>
    </row>
    <row r="30" spans="1:2" x14ac:dyDescent="0.2">
      <c r="B30" s="268" t="s">
        <v>619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D8129-42EB-44A3-A7A0-EE3737BEFFA4}">
  <sheetPr>
    <pageSetUpPr autoPageBreaks="0" fitToPage="1"/>
  </sheetPr>
  <dimension ref="A1:K26"/>
  <sheetViews>
    <sheetView showGridLines="0" showOutlineSymbols="0" zoomScale="75" zoomScaleNormal="75" workbookViewId="0">
      <selection activeCell="H13" sqref="H13"/>
    </sheetView>
  </sheetViews>
  <sheetFormatPr defaultColWidth="9.6640625" defaultRowHeight="15" x14ac:dyDescent="0.2"/>
  <cols>
    <col min="1" max="1" width="4.33203125" style="3" customWidth="1"/>
    <col min="2" max="2" width="13.109375" customWidth="1"/>
    <col min="3" max="3" width="10.88671875" customWidth="1"/>
    <col min="4" max="4" width="14.21875" customWidth="1"/>
    <col min="5" max="5" width="17.21875" customWidth="1"/>
    <col min="6" max="6" width="13.6640625" customWidth="1"/>
    <col min="7" max="7" width="14.109375" customWidth="1"/>
    <col min="8" max="8" width="14.5546875" customWidth="1"/>
    <col min="9" max="9" width="12.6640625" customWidth="1"/>
    <col min="10" max="11" width="12.55468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K1" s="8" t="str">
        <f>IF(GeneralInfo!$B$13="","",GeneralInfo!$B$13)</f>
        <v/>
      </c>
    </row>
    <row r="2" spans="1:11" ht="15.75" x14ac:dyDescent="0.25">
      <c r="K2" s="100" t="s">
        <v>588</v>
      </c>
    </row>
    <row r="3" spans="1:11" ht="15.75" customHeight="1" x14ac:dyDescent="0.25">
      <c r="A3" s="342">
        <f>GeneralInfo!$B$4</f>
        <v>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5.75" x14ac:dyDescent="0.25">
      <c r="A4" s="342" t="s">
        <v>586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 ht="15.75" customHeight="1" x14ac:dyDescent="0.25">
      <c r="A5" s="342" t="str">
        <f>"FOR THE PERIOD "&amp;TEXT(GeneralInfo!$B$14,"MM/DD/YYYY")&amp;" TO "&amp;TEXT(GeneralInfo!$B$15,"MM/DD/YYYY")</f>
        <v>FOR THE PERIOD 01/00/1900 TO 01/00/1900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11" ht="15.75" x14ac:dyDescent="0.25">
      <c r="A6" s="100"/>
      <c r="B6" s="140"/>
      <c r="C6" s="140"/>
      <c r="D6" s="140"/>
      <c r="E6" s="140"/>
      <c r="F6" s="140"/>
      <c r="G6" s="140"/>
      <c r="H6" s="140"/>
      <c r="I6" s="100"/>
    </row>
    <row r="7" spans="1:11" ht="15.75" x14ac:dyDescent="0.25">
      <c r="A7" s="100"/>
      <c r="B7" s="140"/>
      <c r="C7" s="140"/>
      <c r="D7" s="140"/>
      <c r="E7" s="140"/>
      <c r="F7" s="140"/>
      <c r="G7" s="140"/>
    </row>
    <row r="8" spans="1:11" ht="15.75" x14ac:dyDescent="0.25">
      <c r="A8" s="100"/>
      <c r="B8" s="140"/>
      <c r="C8" s="140"/>
      <c r="D8" s="140"/>
      <c r="E8" s="140"/>
      <c r="F8" s="140"/>
      <c r="G8" s="140"/>
      <c r="H8" s="361" t="s">
        <v>578</v>
      </c>
      <c r="I8" s="361"/>
      <c r="J8" s="361" t="s">
        <v>579</v>
      </c>
      <c r="K8" s="361"/>
    </row>
    <row r="9" spans="1:11" ht="16.5" thickBot="1" x14ac:dyDescent="0.3">
      <c r="A9" s="100"/>
      <c r="B9" s="140"/>
      <c r="C9" s="140"/>
      <c r="D9" s="140"/>
      <c r="E9" s="140"/>
      <c r="F9" s="140"/>
      <c r="G9" s="140"/>
      <c r="H9" s="301" t="s">
        <v>259</v>
      </c>
      <c r="I9" s="301" t="s">
        <v>260</v>
      </c>
      <c r="J9" s="301" t="s">
        <v>261</v>
      </c>
      <c r="K9" s="301" t="s">
        <v>241</v>
      </c>
    </row>
    <row r="10" spans="1:11" ht="15.75" x14ac:dyDescent="0.25">
      <c r="A10" s="80" t="s">
        <v>580</v>
      </c>
      <c r="B10" s="140"/>
      <c r="C10" s="140"/>
      <c r="D10" s="140"/>
      <c r="E10" s="140"/>
      <c r="F10" s="140"/>
      <c r="G10" s="140"/>
    </row>
    <row r="11" spans="1:11" ht="26.25" customHeight="1" x14ac:dyDescent="0.2">
      <c r="A11" s="7">
        <v>1</v>
      </c>
      <c r="B11" s="14" t="s">
        <v>622</v>
      </c>
      <c r="H11" s="61">
        <v>0</v>
      </c>
      <c r="I11" s="303"/>
      <c r="J11" s="302">
        <f>H11</f>
        <v>0</v>
      </c>
      <c r="K11" s="303"/>
    </row>
    <row r="12" spans="1:11" ht="26.25" customHeight="1" x14ac:dyDescent="0.2">
      <c r="A12" s="7">
        <v>2</v>
      </c>
      <c r="B12" s="14" t="s">
        <v>623</v>
      </c>
      <c r="H12" s="61">
        <v>0</v>
      </c>
      <c r="I12" s="303"/>
      <c r="J12" s="304">
        <f>H12</f>
        <v>0</v>
      </c>
      <c r="K12" s="303"/>
    </row>
    <row r="13" spans="1:11" ht="26.25" customHeight="1" x14ac:dyDescent="0.2">
      <c r="A13" s="7">
        <v>3</v>
      </c>
      <c r="B13" s="14" t="s">
        <v>581</v>
      </c>
      <c r="I13" s="305">
        <f>IFERROR(ROUND(H11/H12,4),0)</f>
        <v>0</v>
      </c>
      <c r="K13" s="305">
        <f>IFERROR(ROUND(J11/J12,4),0)</f>
        <v>0</v>
      </c>
    </row>
    <row r="14" spans="1:11" ht="26.25" customHeight="1" x14ac:dyDescent="0.2">
      <c r="A14" s="7">
        <v>4</v>
      </c>
      <c r="B14" s="14" t="s">
        <v>582</v>
      </c>
      <c r="I14" s="306">
        <v>0.7</v>
      </c>
      <c r="K14" s="306">
        <f>0.8</f>
        <v>0.8</v>
      </c>
    </row>
    <row r="15" spans="1:11" ht="26.25" customHeight="1" x14ac:dyDescent="0.2">
      <c r="A15" s="75">
        <v>5</v>
      </c>
      <c r="B15" s="14" t="s">
        <v>583</v>
      </c>
      <c r="I15" s="305">
        <f>IF(I13&gt;I14,I13-I14,0)</f>
        <v>0</v>
      </c>
      <c r="K15" s="305">
        <f>IF(K13&gt;K14,K13-K14,0)</f>
        <v>0</v>
      </c>
    </row>
    <row r="16" spans="1:11" ht="26.25" customHeight="1" x14ac:dyDescent="0.2">
      <c r="A16" s="75">
        <v>6</v>
      </c>
      <c r="B16" t="s">
        <v>584</v>
      </c>
      <c r="I16" s="307">
        <v>0.24</v>
      </c>
      <c r="K16" s="307">
        <v>0.44</v>
      </c>
    </row>
    <row r="17" spans="1:11" ht="26.25" customHeight="1" x14ac:dyDescent="0.2">
      <c r="A17" s="75">
        <v>7</v>
      </c>
      <c r="B17" s="14" t="s">
        <v>585</v>
      </c>
      <c r="I17" s="308">
        <v>100</v>
      </c>
      <c r="K17" s="308">
        <f>100</f>
        <v>100</v>
      </c>
    </row>
    <row r="18" spans="1:11" ht="26.45" customHeight="1" x14ac:dyDescent="0.2">
      <c r="A18" s="75">
        <v>8</v>
      </c>
      <c r="B18" s="14" t="s">
        <v>608</v>
      </c>
      <c r="I18" s="307">
        <f>MIN(ROUND(I15*I16*I17,2),ROUND(0.1*0.24*100,2))</f>
        <v>0</v>
      </c>
      <c r="K18" s="307">
        <f>ROUND(K15*K16*K17,2)</f>
        <v>0</v>
      </c>
    </row>
    <row r="19" spans="1:11" ht="31.5" customHeight="1" x14ac:dyDescent="0.25">
      <c r="A19" s="80" t="s">
        <v>587</v>
      </c>
    </row>
    <row r="20" spans="1:11" ht="26.25" customHeight="1" x14ac:dyDescent="0.2">
      <c r="A20" s="183">
        <v>9</v>
      </c>
      <c r="B20" s="14" t="s">
        <v>589</v>
      </c>
      <c r="I20" s="309">
        <f>I18+K18</f>
        <v>0</v>
      </c>
    </row>
    <row r="21" spans="1:11" ht="26.25" customHeight="1" x14ac:dyDescent="0.2">
      <c r="A21" s="183">
        <v>10</v>
      </c>
      <c r="B21" s="14" t="s">
        <v>621</v>
      </c>
      <c r="I21" s="302">
        <f>H11</f>
        <v>0</v>
      </c>
    </row>
    <row r="22" spans="1:11" ht="26.25" customHeight="1" x14ac:dyDescent="0.2">
      <c r="A22" s="183">
        <v>11</v>
      </c>
      <c r="B22" s="14" t="s">
        <v>597</v>
      </c>
      <c r="I22" s="307">
        <f>ROUND(I20*I21,2)</f>
        <v>0</v>
      </c>
    </row>
    <row r="23" spans="1:11" ht="26.25" customHeight="1" x14ac:dyDescent="0.2">
      <c r="A23" s="183">
        <v>12</v>
      </c>
      <c r="B23" s="14" t="s">
        <v>596</v>
      </c>
      <c r="I23" s="307">
        <f>'sch L-R&amp;B'!J31</f>
        <v>0</v>
      </c>
    </row>
    <row r="24" spans="1:11" ht="26.25" customHeight="1" x14ac:dyDescent="0.2">
      <c r="A24" s="183">
        <v>13</v>
      </c>
      <c r="B24" s="14" t="s">
        <v>599</v>
      </c>
      <c r="I24" s="307">
        <f>I22-I23</f>
        <v>0</v>
      </c>
    </row>
    <row r="25" spans="1:11" ht="26.25" customHeight="1" x14ac:dyDescent="0.2">
      <c r="A25" s="183"/>
      <c r="B25" s="14"/>
    </row>
    <row r="26" spans="1:11" x14ac:dyDescent="0.2">
      <c r="A26" s="3" t="s">
        <v>550</v>
      </c>
      <c r="B26" s="14" t="s">
        <v>624</v>
      </c>
    </row>
  </sheetData>
  <mergeCells count="5">
    <mergeCell ref="A3:K3"/>
    <mergeCell ref="A4:K4"/>
    <mergeCell ref="A5:K5"/>
    <mergeCell ref="H8:I8"/>
    <mergeCell ref="J8:K8"/>
  </mergeCells>
  <printOptions horizontalCentered="1"/>
  <pageMargins left="0.5" right="0.5" top="1" bottom="1" header="0.5" footer="0.5"/>
  <pageSetup scale="57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28"/>
  <sheetViews>
    <sheetView zoomScale="75" zoomScaleNormal="75" workbookViewId="0">
      <selection activeCell="D13" sqref="D13"/>
    </sheetView>
  </sheetViews>
  <sheetFormatPr defaultColWidth="7.109375" defaultRowHeight="14.25" x14ac:dyDescent="0.2"/>
  <cols>
    <col min="1" max="1" width="3.77734375" style="240" customWidth="1"/>
    <col min="2" max="2" width="2.33203125" style="240" bestFit="1" customWidth="1"/>
    <col min="3" max="3" width="3.6640625" style="240" bestFit="1" customWidth="1"/>
    <col min="4" max="4" width="37" style="240" bestFit="1" customWidth="1"/>
    <col min="5" max="5" width="14.88671875" style="240" bestFit="1" customWidth="1"/>
    <col min="6" max="6" width="11.109375" style="240" bestFit="1" customWidth="1"/>
    <col min="7" max="16384" width="7.109375" style="240"/>
  </cols>
  <sheetData>
    <row r="1" spans="1:6" ht="15" x14ac:dyDescent="0.25">
      <c r="A1" s="348" t="s">
        <v>333</v>
      </c>
      <c r="B1" s="348"/>
      <c r="C1" s="348"/>
      <c r="D1" s="348"/>
      <c r="E1" s="348"/>
      <c r="F1" s="348"/>
    </row>
    <row r="2" spans="1:6" ht="15" x14ac:dyDescent="0.25">
      <c r="A2" s="348" t="s">
        <v>504</v>
      </c>
      <c r="B2" s="348"/>
      <c r="C2" s="348"/>
      <c r="D2" s="348"/>
      <c r="E2" s="348"/>
      <c r="F2" s="348"/>
    </row>
    <row r="3" spans="1:6" ht="15" x14ac:dyDescent="0.25">
      <c r="A3" s="348" t="s">
        <v>505</v>
      </c>
      <c r="B3" s="348"/>
      <c r="C3" s="348"/>
      <c r="D3" s="348"/>
      <c r="E3" s="348"/>
      <c r="F3" s="348"/>
    </row>
    <row r="4" spans="1:6" x14ac:dyDescent="0.2">
      <c r="F4" s="241"/>
    </row>
    <row r="5" spans="1:6" x14ac:dyDescent="0.2">
      <c r="A5" s="240" t="s">
        <v>506</v>
      </c>
      <c r="F5" s="241"/>
    </row>
    <row r="6" spans="1:6" x14ac:dyDescent="0.2">
      <c r="A6" s="240" t="s">
        <v>507</v>
      </c>
      <c r="F6" s="241"/>
    </row>
    <row r="7" spans="1:6" x14ac:dyDescent="0.2">
      <c r="A7" s="240" t="s">
        <v>508</v>
      </c>
      <c r="F7" s="241"/>
    </row>
    <row r="8" spans="1:6" x14ac:dyDescent="0.2">
      <c r="A8" s="240" t="s">
        <v>509</v>
      </c>
      <c r="F8" s="241"/>
    </row>
    <row r="9" spans="1:6" x14ac:dyDescent="0.2">
      <c r="A9" s="240" t="s">
        <v>510</v>
      </c>
      <c r="F9" s="241"/>
    </row>
    <row r="10" spans="1:6" x14ac:dyDescent="0.2">
      <c r="F10" s="241"/>
    </row>
    <row r="11" spans="1:6" x14ac:dyDescent="0.2">
      <c r="F11" s="242"/>
    </row>
    <row r="12" spans="1:6" x14ac:dyDescent="0.2">
      <c r="A12" s="240">
        <v>3</v>
      </c>
      <c r="B12" s="240" t="s">
        <v>516</v>
      </c>
      <c r="C12" s="240">
        <v>10</v>
      </c>
      <c r="D12" s="240" t="s">
        <v>517</v>
      </c>
      <c r="E12" s="240" t="s">
        <v>0</v>
      </c>
      <c r="F12" s="243">
        <v>23621</v>
      </c>
    </row>
    <row r="13" spans="1:6" x14ac:dyDescent="0.2">
      <c r="C13" s="240">
        <v>3</v>
      </c>
      <c r="D13" s="240" t="s">
        <v>511</v>
      </c>
      <c r="E13" s="240" t="s">
        <v>518</v>
      </c>
      <c r="F13" s="243">
        <v>1144</v>
      </c>
    </row>
    <row r="14" spans="1:6" x14ac:dyDescent="0.2">
      <c r="F14" s="243"/>
    </row>
    <row r="15" spans="1:6" x14ac:dyDescent="0.2">
      <c r="A15" s="240">
        <v>11</v>
      </c>
      <c r="B15" s="240" t="s">
        <v>516</v>
      </c>
      <c r="C15" s="240">
        <v>30</v>
      </c>
      <c r="D15" s="240" t="s">
        <v>517</v>
      </c>
      <c r="E15" s="240" t="s">
        <v>0</v>
      </c>
      <c r="F15" s="243">
        <v>31645</v>
      </c>
    </row>
    <row r="16" spans="1:6" x14ac:dyDescent="0.2">
      <c r="C16" s="240">
        <v>10</v>
      </c>
      <c r="D16" s="240" t="s">
        <v>512</v>
      </c>
      <c r="E16" s="240" t="s">
        <v>518</v>
      </c>
      <c r="F16" s="243">
        <v>597</v>
      </c>
    </row>
    <row r="17" spans="1:6" x14ac:dyDescent="0.2">
      <c r="F17" s="243"/>
    </row>
    <row r="18" spans="1:6" x14ac:dyDescent="0.2">
      <c r="A18" s="240">
        <v>31</v>
      </c>
      <c r="B18" s="240" t="s">
        <v>516</v>
      </c>
      <c r="C18" s="240">
        <v>50</v>
      </c>
      <c r="D18" s="240" t="s">
        <v>517</v>
      </c>
      <c r="E18" s="240" t="s">
        <v>0</v>
      </c>
      <c r="F18" s="243">
        <v>43663</v>
      </c>
    </row>
    <row r="19" spans="1:6" x14ac:dyDescent="0.2">
      <c r="C19" s="240">
        <v>30</v>
      </c>
      <c r="D19" s="240" t="s">
        <v>513</v>
      </c>
      <c r="E19" s="240" t="s">
        <v>518</v>
      </c>
      <c r="F19" s="243">
        <v>304</v>
      </c>
    </row>
    <row r="20" spans="1:6" x14ac:dyDescent="0.2">
      <c r="F20" s="243"/>
    </row>
    <row r="21" spans="1:6" x14ac:dyDescent="0.2">
      <c r="A21" s="240">
        <v>51</v>
      </c>
      <c r="B21" s="240" t="s">
        <v>516</v>
      </c>
      <c r="C21" s="240">
        <v>100</v>
      </c>
      <c r="D21" s="240" t="s">
        <v>517</v>
      </c>
      <c r="E21" s="240" t="s">
        <v>0</v>
      </c>
      <c r="F21" s="243">
        <v>49744</v>
      </c>
    </row>
    <row r="22" spans="1:6" x14ac:dyDescent="0.2">
      <c r="C22" s="240">
        <v>50</v>
      </c>
      <c r="D22" s="240" t="s">
        <v>514</v>
      </c>
      <c r="E22" s="240" t="s">
        <v>518</v>
      </c>
      <c r="F22" s="243">
        <v>160</v>
      </c>
    </row>
    <row r="23" spans="1:6" x14ac:dyDescent="0.2">
      <c r="F23" s="243"/>
    </row>
    <row r="24" spans="1:6" x14ac:dyDescent="0.2">
      <c r="A24" s="240">
        <v>101</v>
      </c>
      <c r="B24" s="240" t="s">
        <v>516</v>
      </c>
      <c r="D24" s="240" t="s">
        <v>517</v>
      </c>
      <c r="E24" s="240" t="s">
        <v>0</v>
      </c>
      <c r="F24" s="243">
        <v>57806</v>
      </c>
    </row>
    <row r="25" spans="1:6" x14ac:dyDescent="0.2">
      <c r="C25" s="240">
        <v>100</v>
      </c>
      <c r="D25" s="240" t="s">
        <v>515</v>
      </c>
      <c r="E25" s="240" t="s">
        <v>518</v>
      </c>
      <c r="F25" s="243">
        <v>91</v>
      </c>
    </row>
    <row r="27" spans="1:6" x14ac:dyDescent="0.2">
      <c r="A27" s="244"/>
      <c r="B27" s="244"/>
      <c r="C27" s="244"/>
    </row>
    <row r="28" spans="1:6" x14ac:dyDescent="0.2">
      <c r="A28" s="244"/>
      <c r="B28" s="244"/>
      <c r="C28" s="244"/>
      <c r="D28" s="244"/>
      <c r="E28" s="244"/>
    </row>
  </sheetData>
  <mergeCells count="3">
    <mergeCell ref="A1:F1"/>
    <mergeCell ref="A2:F2"/>
    <mergeCell ref="A3:F3"/>
  </mergeCells>
  <printOptions horizontalCentered="1"/>
  <pageMargins left="0.5" right="0.5" top="1" bottom="1" header="0.5" footer="0.5"/>
  <pageSetup orientation="portrait" r:id="rId1"/>
  <headerFooter alignWithMargins="0">
    <oddFooter>&amp;L&amp;F&amp;CDHHS Division of Audit&amp;R&amp;D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D9"/>
  <sheetViews>
    <sheetView workbookViewId="0">
      <selection activeCell="B4" sqref="B4"/>
    </sheetView>
  </sheetViews>
  <sheetFormatPr defaultRowHeight="15" x14ac:dyDescent="0.2"/>
  <cols>
    <col min="2" max="2" width="13.5546875" bestFit="1" customWidth="1"/>
  </cols>
  <sheetData>
    <row r="3" spans="2:4" x14ac:dyDescent="0.2">
      <c r="B3" s="14" t="s">
        <v>212</v>
      </c>
      <c r="C3" s="14" t="s">
        <v>213</v>
      </c>
      <c r="D3" s="14" t="s">
        <v>66</v>
      </c>
    </row>
    <row r="4" spans="2:4" x14ac:dyDescent="0.2">
      <c r="B4">
        <f>IFERROR(GeneralInfo!B27-GeneralInfo!A27+1,0)</f>
        <v>0</v>
      </c>
      <c r="C4">
        <f>IFERROR(B4/$B$9,0)</f>
        <v>0</v>
      </c>
      <c r="D4" s="81">
        <f>GeneralInfo!C27</f>
        <v>0</v>
      </c>
    </row>
    <row r="5" spans="2:4" x14ac:dyDescent="0.2">
      <c r="B5">
        <f>IFERROR(GeneralInfo!B28-GeneralInfo!A28+1,0)</f>
        <v>0</v>
      </c>
      <c r="C5">
        <f t="shared" ref="C5:C8" si="0">IFERROR(B5/$B$9,0)</f>
        <v>0</v>
      </c>
      <c r="D5" s="81">
        <f>GeneralInfo!C28</f>
        <v>0</v>
      </c>
    </row>
    <row r="6" spans="2:4" x14ac:dyDescent="0.2">
      <c r="B6">
        <f>IFERROR(GeneralInfo!B29-GeneralInfo!A29+1,0)</f>
        <v>0</v>
      </c>
      <c r="C6">
        <f t="shared" si="0"/>
        <v>0</v>
      </c>
      <c r="D6" s="81">
        <f>GeneralInfo!C29</f>
        <v>0</v>
      </c>
    </row>
    <row r="7" spans="2:4" x14ac:dyDescent="0.2">
      <c r="B7">
        <f>IFERROR(GeneralInfo!B30-GeneralInfo!A30+1,0)</f>
        <v>0</v>
      </c>
      <c r="C7">
        <f t="shared" si="0"/>
        <v>0</v>
      </c>
      <c r="D7" s="81">
        <f>GeneralInfo!C30</f>
        <v>0</v>
      </c>
    </row>
    <row r="8" spans="2:4" x14ac:dyDescent="0.2">
      <c r="B8">
        <f>IFERROR(GeneralInfo!B31-GeneralInfo!A31+1,0)</f>
        <v>0</v>
      </c>
      <c r="C8">
        <f t="shared" si="0"/>
        <v>0</v>
      </c>
      <c r="D8" s="81">
        <f>GeneralInfo!C31</f>
        <v>0</v>
      </c>
    </row>
    <row r="9" spans="2:4" x14ac:dyDescent="0.2">
      <c r="B9">
        <f>SUM(B4:B8)</f>
        <v>0</v>
      </c>
      <c r="C9">
        <f>SUM(C4:C8)</f>
        <v>0</v>
      </c>
      <c r="D9" s="82">
        <f>ROUND(($C$4*D4)+($C$5*D5)+($C$6*D6)+($C$7*D7)+($C$8*D8),2)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"/>
  <sheetViews>
    <sheetView showGridLines="0" workbookViewId="0">
      <selection activeCell="C10" sqref="C10"/>
    </sheetView>
  </sheetViews>
  <sheetFormatPr defaultRowHeight="15" x14ac:dyDescent="0.2"/>
  <cols>
    <col min="1" max="1" width="11.33203125" customWidth="1"/>
    <col min="2" max="2" width="10.44140625" bestFit="1" customWidth="1"/>
    <col min="3" max="3" width="61.77734375" customWidth="1"/>
  </cols>
  <sheetData>
    <row r="1" spans="1:5" ht="15.75" x14ac:dyDescent="0.25">
      <c r="A1" s="342">
        <f>GeneralInfo!$B$4</f>
        <v>0</v>
      </c>
      <c r="B1" s="342"/>
      <c r="C1" s="342"/>
      <c r="D1" s="58"/>
      <c r="E1" s="58"/>
    </row>
    <row r="2" spans="1:5" ht="15.75" x14ac:dyDescent="0.25">
      <c r="A2" s="342" t="str">
        <f>"FOR THE PERIOD "&amp;TEXT(GeneralInfo!$B$14,"MM/DD/YYYY")&amp;" TO "&amp;TEXT(GeneralInfo!$B$15,"MM/DD/YYYY")</f>
        <v>FOR THE PERIOD 01/00/1900 TO 01/00/1900</v>
      </c>
      <c r="B2" s="342"/>
      <c r="C2" s="342"/>
    </row>
    <row r="4" spans="1:5" x14ac:dyDescent="0.2">
      <c r="A4" s="349" t="s">
        <v>255</v>
      </c>
      <c r="B4" s="350"/>
      <c r="C4" s="350"/>
    </row>
    <row r="5" spans="1:5" x14ac:dyDescent="0.2">
      <c r="A5" s="85" t="s">
        <v>519</v>
      </c>
      <c r="B5" s="85" t="s">
        <v>116</v>
      </c>
      <c r="C5" s="86" t="str">
        <f>IF('sch f'!G57='sch e'!F131,"","Schedule F doesn't match Schedule E Total Adjustments")</f>
        <v>Schedule F doesn't match Schedule E Total Adjustments</v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36"/>
  <sheetViews>
    <sheetView showGridLines="0" zoomScale="75" zoomScaleNormal="75" workbookViewId="0">
      <selection activeCell="C11" sqref="C11"/>
    </sheetView>
  </sheetViews>
  <sheetFormatPr defaultColWidth="9.6640625" defaultRowHeight="15" x14ac:dyDescent="0.2"/>
  <cols>
    <col min="1" max="1" width="3.109375" style="23" bestFit="1" customWidth="1"/>
    <col min="2" max="2" width="66.109375" style="21" customWidth="1"/>
    <col min="3" max="3" width="13.6640625" style="21" customWidth="1"/>
    <col min="4" max="4" width="1.6640625" style="21" customWidth="1"/>
    <col min="5" max="5" width="13.6640625" style="21" customWidth="1"/>
    <col min="6" max="7" width="9.6640625" style="21"/>
    <col min="8" max="9" width="10.21875" style="21" bestFit="1" customWidth="1"/>
    <col min="10" max="16384" width="9.6640625" style="21"/>
  </cols>
  <sheetData>
    <row r="1" spans="1:9" ht="15.75" x14ac:dyDescent="0.25">
      <c r="E1" s="8" t="str">
        <f>IF(GeneralInfo!$B$13="","",GeneralInfo!$B$13)</f>
        <v/>
      </c>
    </row>
    <row r="2" spans="1:9" ht="15.75" x14ac:dyDescent="0.25">
      <c r="E2" s="185" t="s">
        <v>461</v>
      </c>
    </row>
    <row r="3" spans="1:9" ht="15.75" customHeight="1" x14ac:dyDescent="0.25">
      <c r="A3" s="351">
        <f>GeneralInfo!$B$4</f>
        <v>0</v>
      </c>
      <c r="B3" s="351"/>
      <c r="C3" s="351"/>
      <c r="D3" s="351"/>
      <c r="E3" s="351"/>
    </row>
    <row r="4" spans="1:9" ht="15.75" x14ac:dyDescent="0.25">
      <c r="A4" s="352" t="s">
        <v>462</v>
      </c>
      <c r="B4" s="352"/>
      <c r="C4" s="352"/>
      <c r="D4" s="352"/>
      <c r="E4" s="352"/>
    </row>
    <row r="5" spans="1:9" ht="15.75" x14ac:dyDescent="0.25">
      <c r="A5" s="351" t="str">
        <f>"FOR THE PERIOD "&amp;TEXT(GeneralInfo!$B$14,"MM/DD/YYYY")&amp;" TO "&amp;TEXT(GeneralInfo!$B$15,"MM/DD/YYYY")</f>
        <v>FOR THE PERIOD 01/00/1900 TO 01/00/1900</v>
      </c>
      <c r="B5" s="351"/>
      <c r="C5" s="351"/>
      <c r="D5" s="351"/>
      <c r="E5" s="351"/>
    </row>
    <row r="7" spans="1:9" ht="15.75" x14ac:dyDescent="0.25">
      <c r="C7" s="186" t="s">
        <v>259</v>
      </c>
      <c r="D7" s="22"/>
      <c r="E7" s="186" t="s">
        <v>260</v>
      </c>
    </row>
    <row r="8" spans="1:9" ht="15.75" x14ac:dyDescent="0.25">
      <c r="C8" s="47" t="s">
        <v>91</v>
      </c>
      <c r="D8" s="48"/>
      <c r="E8" s="47" t="s">
        <v>161</v>
      </c>
      <c r="H8" s="126"/>
      <c r="I8" s="126"/>
    </row>
    <row r="9" spans="1:9" ht="16.5" thickBot="1" x14ac:dyDescent="0.3">
      <c r="C9" s="49" t="s">
        <v>93</v>
      </c>
      <c r="D9" s="48"/>
      <c r="E9" s="49" t="s">
        <v>97</v>
      </c>
      <c r="H9" s="126"/>
    </row>
    <row r="10" spans="1:9" ht="29.25" customHeight="1" x14ac:dyDescent="0.2">
      <c r="A10" s="23" t="s">
        <v>259</v>
      </c>
      <c r="B10" s="21" t="s">
        <v>480</v>
      </c>
      <c r="C10" s="122">
        <f>'sch b'!K44</f>
        <v>0</v>
      </c>
      <c r="E10" s="127">
        <f>IFERROR(ROUND(C10/MAX(C16:C17),2),0)</f>
        <v>0</v>
      </c>
    </row>
    <row r="11" spans="1:9" ht="29.25" customHeight="1" x14ac:dyDescent="0.2">
      <c r="A11" s="23" t="s">
        <v>260</v>
      </c>
      <c r="B11" s="21" t="s">
        <v>483</v>
      </c>
      <c r="C11" s="122">
        <f>'sch e'!G111</f>
        <v>0</v>
      </c>
      <c r="E11" s="127">
        <f>IFERROR(ROUND(C11/MAX(C16:C17),2),0)</f>
        <v>0</v>
      </c>
    </row>
    <row r="12" spans="1:9" ht="29.25" customHeight="1" x14ac:dyDescent="0.2">
      <c r="A12" s="23" t="s">
        <v>261</v>
      </c>
      <c r="B12" s="21" t="s">
        <v>489</v>
      </c>
      <c r="C12" s="122">
        <f>IF(GeneralInfo!$D$66="Yes",'sch c'!H20,'sch c'!H15)</f>
        <v>23621</v>
      </c>
      <c r="E12" s="127">
        <f>IFERROR(ROUND(C12/MAX(C16:C17),2),0)</f>
        <v>0</v>
      </c>
    </row>
    <row r="13" spans="1:9" ht="29.25" customHeight="1" x14ac:dyDescent="0.2">
      <c r="A13" s="23" t="s">
        <v>241</v>
      </c>
      <c r="B13" s="21" t="s">
        <v>180</v>
      </c>
      <c r="C13" s="122">
        <f>SUM(C10:C12)</f>
        <v>23621</v>
      </c>
      <c r="E13" s="127">
        <f>SUM(E10:E12)</f>
        <v>0</v>
      </c>
    </row>
    <row r="14" spans="1:9" ht="29.25" customHeight="1" x14ac:dyDescent="0.2">
      <c r="A14" s="23" t="s">
        <v>242</v>
      </c>
      <c r="B14" s="21" t="s">
        <v>175</v>
      </c>
    </row>
    <row r="15" spans="1:9" ht="21" customHeight="1" x14ac:dyDescent="0.2">
      <c r="B15" s="21" t="s">
        <v>481</v>
      </c>
      <c r="C15" s="123">
        <f>BedProration!D9*(_xlfn.DAYS(GeneralInfo!B15,GeneralInfo!B14)+1)</f>
        <v>0</v>
      </c>
    </row>
    <row r="16" spans="1:9" ht="21" customHeight="1" x14ac:dyDescent="0.2">
      <c r="B16" s="21" t="s">
        <v>482</v>
      </c>
      <c r="C16" s="124">
        <f>IF(BedProration!D9&lt;7,ROUND('sch a'!C15*0.8,0),ROUND('sch a'!C15*0.9,0))</f>
        <v>0</v>
      </c>
    </row>
    <row r="17" spans="1:5" ht="21" customHeight="1" x14ac:dyDescent="0.2">
      <c r="B17" s="21" t="s">
        <v>495</v>
      </c>
      <c r="C17" s="125">
        <f>'sch L-R&amp;B'!T23</f>
        <v>0</v>
      </c>
    </row>
    <row r="18" spans="1:5" ht="31.5" customHeight="1" x14ac:dyDescent="0.2">
      <c r="A18" s="23" t="s">
        <v>243</v>
      </c>
      <c r="B18" s="21" t="s">
        <v>174</v>
      </c>
      <c r="C18" s="127">
        <f>E13</f>
        <v>0</v>
      </c>
    </row>
    <row r="19" spans="1:5" ht="29.25" customHeight="1" x14ac:dyDescent="0.2">
      <c r="A19" s="23" t="s">
        <v>244</v>
      </c>
      <c r="B19" s="21" t="s">
        <v>496</v>
      </c>
      <c r="C19" s="123">
        <f>'sch L-R&amp;B'!F23+'sch L-R&amp;B'!L23</f>
        <v>0</v>
      </c>
    </row>
    <row r="20" spans="1:5" ht="29.25" customHeight="1" x14ac:dyDescent="0.2">
      <c r="A20" s="23" t="s">
        <v>245</v>
      </c>
      <c r="B20" s="21" t="s">
        <v>170</v>
      </c>
      <c r="C20" s="259">
        <f>ROUND(C18*C19,2)</f>
        <v>0</v>
      </c>
    </row>
    <row r="21" spans="1:5" ht="27" customHeight="1" x14ac:dyDescent="0.2">
      <c r="B21" s="21" t="str">
        <f>IF(GeneralInfo!B19="Yes","8a. Adjustment for Remote Island Supplemental","")</f>
        <v/>
      </c>
      <c r="C21" s="257" t="str">
        <f>IF(GeneralInfo!B19="Yes",'sch a'!E35,"")</f>
        <v/>
      </c>
    </row>
    <row r="22" spans="1:5" ht="27" customHeight="1" x14ac:dyDescent="0.2">
      <c r="A22" s="258" t="str">
        <f>IF(GeneralInfo!B19="Yes",9,"")</f>
        <v/>
      </c>
      <c r="B22" s="21" t="str">
        <f>IF(GeneralInfo!B19="Yes","Total Adjusted R&amp;B Reimbursement (line 8 plus line 8a)","")</f>
        <v/>
      </c>
      <c r="C22" s="257" t="str">
        <f>IF(GeneralInfo!B19="Yes",C20+C21,"")</f>
        <v/>
      </c>
    </row>
    <row r="23" spans="1:5" ht="29.25" customHeight="1" x14ac:dyDescent="0.2">
      <c r="A23" s="258">
        <f>IF(GeneralInfo!B19="Yes",10,9)</f>
        <v>9</v>
      </c>
      <c r="B23" s="21" t="s">
        <v>497</v>
      </c>
      <c r="C23" s="256">
        <f>'sch L-R&amp;B'!J23+'sch L-R&amp;B'!P23</f>
        <v>0</v>
      </c>
    </row>
    <row r="24" spans="1:5" ht="29.25" customHeight="1" x14ac:dyDescent="0.2">
      <c r="A24" s="258">
        <f>IF(GeneralInfo!B19="Yes",11,10)</f>
        <v>10</v>
      </c>
      <c r="B24" s="14" t="str">
        <f>IF(GeneralInfo!B19="Yes","R&amp;B Amount Due the Provider / (State) (line 9 minus line 10)","R&amp;B Amount Due the Provider / (State) (line 8 minus line 9)")</f>
        <v>R&amp;B Amount Due the Provider / (State) (line 8 minus line 9)</v>
      </c>
      <c r="C24" s="127">
        <f>IF(GeneralInfo!B19="Yes",C22-C23,C20-C23)</f>
        <v>0</v>
      </c>
    </row>
    <row r="25" spans="1:5" ht="29.25" customHeight="1" x14ac:dyDescent="0.2">
      <c r="A25" s="258">
        <v>11</v>
      </c>
      <c r="B25" s="14" t="s">
        <v>598</v>
      </c>
      <c r="C25" s="312">
        <f>'sch hh'!I24</f>
        <v>0</v>
      </c>
    </row>
    <row r="26" spans="1:5" ht="29.25" customHeight="1" x14ac:dyDescent="0.2">
      <c r="A26" s="23" t="s">
        <v>249</v>
      </c>
      <c r="B26" s="21" t="s">
        <v>600</v>
      </c>
      <c r="C26" s="256">
        <f>C24+C25</f>
        <v>0</v>
      </c>
    </row>
    <row r="28" spans="1:5" ht="15.75" x14ac:dyDescent="0.25">
      <c r="B28" s="253" t="str">
        <f>IF(GeneralInfo!B19="Yes","Calculation of Remote Island Supplemental Payment","")</f>
        <v/>
      </c>
    </row>
    <row r="29" spans="1:5" x14ac:dyDescent="0.2">
      <c r="B29" s="21" t="str">
        <f>IF(GeneralInfo!B19="Yes","Remote Island Supplemental Payment Rate","")</f>
        <v/>
      </c>
      <c r="E29" s="254" t="str">
        <f>IF(GeneralInfo!B19="Yes",0.15,"")</f>
        <v/>
      </c>
    </row>
    <row r="30" spans="1:5" x14ac:dyDescent="0.2">
      <c r="B30" s="21" t="str">
        <f>IF(GeneralInfo!B19="Yes","   Routine Service Cost Supplemental Add-on (line 1, col. 2 x 15%)","")</f>
        <v/>
      </c>
      <c r="C30" s="255" t="str">
        <f>IF(GeneralInfo!B19="Yes",ROUND('sch a'!E10*'sch a'!E29,2),"")</f>
        <v/>
      </c>
    </row>
    <row r="31" spans="1:5" x14ac:dyDescent="0.2">
      <c r="B31" s="21" t="str">
        <f>IF(GeneralInfo!B19="Yes","   Capital Cost Supplemental Add-on (line 2, col. 2 x 15%)","")</f>
        <v/>
      </c>
      <c r="C31" s="255" t="str">
        <f>IF(GeneralInfo!B19="Yes",ROUND('sch a'!E11*'sch a'!E29,2),"")</f>
        <v/>
      </c>
    </row>
    <row r="32" spans="1:5" x14ac:dyDescent="0.2">
      <c r="B32" s="21" t="str">
        <f>IF(GeneralInfo!B19="Yes","   Administrative &amp; Management Supplemental Add-on (line 3, col. 2 x 15%)","")</f>
        <v/>
      </c>
      <c r="C32" s="255" t="str">
        <f>IF(GeneralInfo!B19="Yes",ROUND('sch a'!E12*'sch a'!E29,2),"")</f>
        <v/>
      </c>
    </row>
    <row r="33" spans="2:5" x14ac:dyDescent="0.2">
      <c r="B33" s="21" t="str">
        <f>IF(GeneralInfo!B19="Yes","Total Supplemental Increase to Allowable R&amp;B Rate","")</f>
        <v/>
      </c>
      <c r="E33" s="255" t="str">
        <f>IF(GeneralInfo!B19="Yes",SUM('sch a'!C30:C32),"")</f>
        <v/>
      </c>
    </row>
    <row r="34" spans="2:5" x14ac:dyDescent="0.2">
      <c r="B34" s="21" t="str">
        <f>IF(GeneralInfo!B19="Yes","Total State R&amp;B Days","")</f>
        <v/>
      </c>
      <c r="E34" s="21" t="str">
        <f>IF(GeneralInfo!B19="Yes",'sch a'!C19,"")</f>
        <v/>
      </c>
    </row>
    <row r="35" spans="2:5" x14ac:dyDescent="0.2">
      <c r="B35" s="21" t="str">
        <f>IF(GeneralInfo!B19="Yes","Remote Island Supplemental Payment for R&amp;B","")</f>
        <v/>
      </c>
      <c r="E35" s="255" t="str">
        <f>IF(GeneralInfo!B19="Yes",ROUND('sch a'!E33*'sch a'!E34,2),"")</f>
        <v/>
      </c>
    </row>
    <row r="36" spans="2:5" ht="2.25" customHeight="1" x14ac:dyDescent="0.2"/>
  </sheetData>
  <mergeCells count="3">
    <mergeCell ref="A3:E3"/>
    <mergeCell ref="A5:E5"/>
    <mergeCell ref="A4:E4"/>
  </mergeCells>
  <phoneticPr fontId="0" type="noConversion"/>
  <conditionalFormatting sqref="C32">
    <cfRule type="cellIs" dxfId="13" priority="1" operator="between">
      <formula>0.01</formula>
      <formula>999999</formula>
    </cfRule>
  </conditionalFormatting>
  <conditionalFormatting sqref="E29 C30:C32 E33:E35">
    <cfRule type="expression" dxfId="12" priority="2">
      <formula>$B$28&lt;&gt;""</formula>
    </cfRule>
  </conditionalFormatting>
  <printOptions horizontalCentered="1"/>
  <pageMargins left="0.5" right="0.5" top="0.75" bottom="0.75" header="0.5" footer="0.5"/>
  <pageSetup scale="81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4AD294A-B7CE-4226-BE09-BB8712747167}">
            <xm:f>GeneralInfo!$B$19="Yes"</xm:f>
            <x14:dxf>
              <fill>
                <patternFill>
                  <bgColor theme="4" tint="0.79998168889431442"/>
                </patternFill>
              </fill>
            </x14:dxf>
          </x14:cfRule>
          <xm:sqref>C21:C22</xm:sqref>
        </x14:conditionalFormatting>
        <x14:conditionalFormatting xmlns:xm="http://schemas.microsoft.com/office/excel/2006/main">
          <x14:cfRule type="expression" priority="4" id="{06CF9D6D-2AA2-4DF5-8019-FD36BA7406EE}">
            <xm:f>GeneralInfo!$B$19="Yes"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E36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C26"/>
  <sheetViews>
    <sheetView showGridLines="0" zoomScale="75" zoomScaleNormal="75" workbookViewId="0"/>
  </sheetViews>
  <sheetFormatPr defaultColWidth="9.6640625" defaultRowHeight="15" x14ac:dyDescent="0.2"/>
  <cols>
    <col min="1" max="1" width="3.109375" style="23" bestFit="1" customWidth="1"/>
    <col min="2" max="2" width="69.21875" style="21" customWidth="1"/>
    <col min="3" max="3" width="13.88671875" style="21" bestFit="1" customWidth="1"/>
    <col min="4" max="4" width="9.77734375" style="21" customWidth="1"/>
    <col min="5" max="16384" width="9.6640625" style="21"/>
  </cols>
  <sheetData>
    <row r="1" spans="1:3" ht="15.75" x14ac:dyDescent="0.25">
      <c r="C1" s="8" t="str">
        <f>IF(GeneralInfo!$B$13="","",GeneralInfo!$B$13)</f>
        <v/>
      </c>
    </row>
    <row r="2" spans="1:3" ht="15.75" x14ac:dyDescent="0.25">
      <c r="C2" s="185" t="s">
        <v>490</v>
      </c>
    </row>
    <row r="3" spans="1:3" ht="15.75" customHeight="1" x14ac:dyDescent="0.25">
      <c r="A3" s="351">
        <f>GeneralInfo!$B$4</f>
        <v>0</v>
      </c>
      <c r="B3" s="351"/>
      <c r="C3" s="351"/>
    </row>
    <row r="4" spans="1:3" ht="15.75" x14ac:dyDescent="0.25">
      <c r="A4" s="352" t="s">
        <v>167</v>
      </c>
      <c r="B4" s="352"/>
      <c r="C4" s="352"/>
    </row>
    <row r="5" spans="1:3" ht="15.75" x14ac:dyDescent="0.25">
      <c r="A5" s="351" t="str">
        <f>"FOR THE PERIOD "&amp;TEXT(GeneralInfo!$B$14,"MM/DD/YYYY")&amp;" TO "&amp;TEXT(GeneralInfo!$B$15,"MM/DD/YYYY")</f>
        <v>FOR THE PERIOD 01/00/1900 TO 01/00/1900</v>
      </c>
      <c r="B5" s="351"/>
      <c r="C5" s="351"/>
    </row>
    <row r="7" spans="1:3" ht="15.75" x14ac:dyDescent="0.25">
      <c r="C7" s="50"/>
    </row>
    <row r="8" spans="1:3" ht="15.75" x14ac:dyDescent="0.25">
      <c r="C8" s="47" t="s">
        <v>91</v>
      </c>
    </row>
    <row r="9" spans="1:3" ht="16.5" thickBot="1" x14ac:dyDescent="0.3">
      <c r="C9" s="51" t="s">
        <v>93</v>
      </c>
    </row>
    <row r="10" spans="1:3" ht="28.5" customHeight="1" x14ac:dyDescent="0.2">
      <c r="A10" s="23" t="s">
        <v>259</v>
      </c>
      <c r="B10" s="21" t="s">
        <v>491</v>
      </c>
      <c r="C10" s="129">
        <f>'sch b'!K18</f>
        <v>0</v>
      </c>
    </row>
    <row r="11" spans="1:3" ht="28.5" customHeight="1" x14ac:dyDescent="0.2">
      <c r="A11" s="23" t="s">
        <v>260</v>
      </c>
      <c r="B11" s="21" t="s">
        <v>492</v>
      </c>
      <c r="C11" s="125">
        <f>'sch L-PCS'!N24</f>
        <v>0</v>
      </c>
    </row>
    <row r="12" spans="1:3" ht="28.5" customHeight="1" x14ac:dyDescent="0.2">
      <c r="A12" s="23" t="s">
        <v>261</v>
      </c>
      <c r="B12" s="21" t="s">
        <v>169</v>
      </c>
      <c r="C12" s="130">
        <f>IFERROR(ROUND(C10/C11,2),0)</f>
        <v>0</v>
      </c>
    </row>
    <row r="13" spans="1:3" ht="28.5" customHeight="1" x14ac:dyDescent="0.2">
      <c r="A13" s="23" t="s">
        <v>241</v>
      </c>
      <c r="B13" s="21" t="s">
        <v>493</v>
      </c>
      <c r="C13" s="123">
        <f>'sch L-PCS'!F24</f>
        <v>0</v>
      </c>
    </row>
    <row r="14" spans="1:3" ht="29.25" customHeight="1" x14ac:dyDescent="0.2">
      <c r="A14" s="23" t="s">
        <v>242</v>
      </c>
      <c r="B14" s="21" t="s">
        <v>168</v>
      </c>
      <c r="C14" s="128">
        <f>ROUND(C12*C13,2)</f>
        <v>0</v>
      </c>
    </row>
    <row r="15" spans="1:3" ht="29.25" customHeight="1" x14ac:dyDescent="0.2">
      <c r="B15" s="21" t="str">
        <f>IF(AND(GeneralInfo!B19="Yes",'sch b'!K11&lt;'sch b'!K17),"5a. Adjustment for Remote Island Supplemental","")</f>
        <v/>
      </c>
      <c r="C15" s="261" t="str">
        <f>IF(AND(GeneralInfo!B19="Yes",'sch b'!K11&lt;'sch b'!K17),'sch a-1'!C25,"")</f>
        <v/>
      </c>
    </row>
    <row r="16" spans="1:3" ht="29.25" customHeight="1" x14ac:dyDescent="0.2">
      <c r="A16" s="258" t="str">
        <f>IF(AND(GeneralInfo!B19="Yes",'sch b'!K11&lt;'sch b'!K17),6,"")</f>
        <v/>
      </c>
      <c r="B16" s="21" t="str">
        <f>IF(AND(GeneralInfo!B19="Yes",'sch b'!K11&lt;'sch b'!K17),"Total Adjusted PNMI PCS Reimbursement (line 5 plus line 5a)","")</f>
        <v/>
      </c>
      <c r="C16" s="257" t="str">
        <f>IF(AND(GeneralInfo!B19="Yes",'sch b'!K11&lt;'sch b'!K17),C14+C15,"")</f>
        <v/>
      </c>
    </row>
    <row r="17" spans="1:3" ht="29.25" customHeight="1" x14ac:dyDescent="0.2">
      <c r="A17" s="258">
        <f>IF(AND(GeneralInfo!B19="Yes",'sch b'!K11&lt;'sch b'!K17),7,6)</f>
        <v>6</v>
      </c>
      <c r="B17" s="21" t="s">
        <v>494</v>
      </c>
      <c r="C17" s="256">
        <f>'sch L-PCS'!J24</f>
        <v>0</v>
      </c>
    </row>
    <row r="18" spans="1:3" ht="29.25" customHeight="1" x14ac:dyDescent="0.2">
      <c r="A18" s="258">
        <f>IF(AND(GeneralInfo!B19="Yes",'sch b'!K11&lt;'sch b'!K17),8,7)</f>
        <v>7</v>
      </c>
      <c r="B18" s="21" t="str">
        <f>IF(AND(GeneralInfo!B19="Yes",'sch b'!K11&lt;'sch b'!K17),"PNMI PCS Amount Due the Provider / (State) (line 6 minus line 7)","PNMI PCS Amount Due the Provider / (State) (line 5 minus line 6)")</f>
        <v>PNMI PCS Amount Due the Provider / (State) (line 5 minus line 6)</v>
      </c>
      <c r="C18" s="127">
        <f>IF(AND(GeneralInfo!B19="Yes",'sch b'!K11&lt;'sch b'!K17),C16-C17,C14-C17)</f>
        <v>0</v>
      </c>
    </row>
    <row r="20" spans="1:3" ht="15.75" x14ac:dyDescent="0.25">
      <c r="B20" s="253" t="str">
        <f>IF(AND(GeneralInfo!B19="Yes",'sch b'!K11&lt;'sch b'!K17),"Calculation of Remote Island Supplemental Payment","")</f>
        <v/>
      </c>
    </row>
    <row r="21" spans="1:3" x14ac:dyDescent="0.2">
      <c r="B21" s="21" t="str">
        <f>IF(AND(GeneralInfo!B19="Yes",'sch b'!K11&lt;'sch b'!K17),"Actual PNMI PCS Cost per Resident Day","")</f>
        <v/>
      </c>
      <c r="C21" s="255" t="str">
        <f>IF(AND(GeneralInfo!B19="Yes",'sch b'!K11&lt;'sch b'!K17),'sch a-1'!C12,"")</f>
        <v/>
      </c>
    </row>
    <row r="22" spans="1:3" x14ac:dyDescent="0.2">
      <c r="B22" s="21" t="str">
        <f>IF(AND(GeneralInfo!B19="Yes",'sch b'!K11&lt;'sch b'!K17),"Remote Island Supplemental Payment Rate","")</f>
        <v/>
      </c>
      <c r="C22" s="254" t="str">
        <f>IF(AND(GeneralInfo!B19="Yes",'sch b'!K11&lt;'sch b'!K17),0.15,"")</f>
        <v/>
      </c>
    </row>
    <row r="23" spans="1:3" x14ac:dyDescent="0.2">
      <c r="B23" s="21" t="str">
        <f>IF(AND(GeneralInfo!B19="Yes",'sch b'!K11&lt;'sch b'!K17),"PCS Supplemental Add-on (cost per day x 15%)","")</f>
        <v/>
      </c>
      <c r="C23" s="255" t="str">
        <f>IF(AND(GeneralInfo!B19="Yes",'sch b'!K11&lt;'sch b'!K17),ROUND('sch a-1'!C21*'sch a-1'!C22,2),"")</f>
        <v/>
      </c>
    </row>
    <row r="24" spans="1:3" x14ac:dyDescent="0.2">
      <c r="B24" s="21" t="str">
        <f>IF(AND(GeneralInfo!B19="Yes",'sch b'!K11&lt;'sch b'!K17),"Total State PNMI PCS Days","")</f>
        <v/>
      </c>
      <c r="C24" s="21" t="str">
        <f>IF(AND(GeneralInfo!B19="Yes",'sch b'!K11&lt;'sch b'!K17),'sch a-1'!C13,"")</f>
        <v/>
      </c>
    </row>
    <row r="25" spans="1:3" x14ac:dyDescent="0.2">
      <c r="B25" s="21" t="str">
        <f>IF(AND(GeneralInfo!B19="Yes",'sch b'!K11&lt;'sch b'!K17),"Remote Island Supplemental Payment for PCS","")</f>
        <v/>
      </c>
      <c r="C25" s="255" t="str">
        <f>IF(AND(GeneralInfo!B19="Yes",'sch b'!K11&lt;'sch b'!K17),ROUND('sch a-1'!C23*'sch a-1'!C24,2),"")</f>
        <v/>
      </c>
    </row>
    <row r="26" spans="1:3" ht="1.5" customHeight="1" x14ac:dyDescent="0.2"/>
  </sheetData>
  <mergeCells count="3">
    <mergeCell ref="A4:C4"/>
    <mergeCell ref="A3:C3"/>
    <mergeCell ref="A5:C5"/>
  </mergeCells>
  <phoneticPr fontId="11" type="noConversion"/>
  <conditionalFormatting sqref="B20 C22 C24:C26">
    <cfRule type="expression" dxfId="10" priority="3">
      <formula>$B$20&lt;&gt;""</formula>
    </cfRule>
  </conditionalFormatting>
  <conditionalFormatting sqref="C15:C16">
    <cfRule type="expression" dxfId="9" priority="1">
      <formula>$C$25&lt;&gt;""</formula>
    </cfRule>
  </conditionalFormatting>
  <conditionalFormatting sqref="C21:C25">
    <cfRule type="expression" dxfId="8" priority="2">
      <formula>$B$20&lt;&gt;""</formula>
    </cfRule>
  </conditionalFormatting>
  <printOptions horizontalCentered="1"/>
  <pageMargins left="0.5" right="0.5" top="1" bottom="0.75" header="0.5" footer="0.5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P44"/>
  <sheetViews>
    <sheetView showGridLines="0" topLeftCell="A7" zoomScale="75" zoomScaleNormal="75" workbookViewId="0">
      <selection activeCell="G32" sqref="G32"/>
    </sheetView>
  </sheetViews>
  <sheetFormatPr defaultColWidth="5.77734375" defaultRowHeight="15" x14ac:dyDescent="0.2"/>
  <cols>
    <col min="1" max="1" width="3.109375" style="211" bestFit="1" customWidth="1"/>
    <col min="2" max="2" width="4.21875" style="182" customWidth="1"/>
    <col min="3" max="3" width="14.88671875" style="187" customWidth="1"/>
    <col min="4" max="4" width="1.88671875" style="187" customWidth="1"/>
    <col min="5" max="5" width="13" style="187" customWidth="1"/>
    <col min="6" max="6" width="3" style="187" customWidth="1"/>
    <col min="7" max="7" width="13" style="187" customWidth="1"/>
    <col min="8" max="8" width="3" style="187" customWidth="1"/>
    <col min="9" max="9" width="12.21875" style="187" customWidth="1"/>
    <col min="10" max="10" width="1.88671875" style="187" customWidth="1"/>
    <col min="11" max="11" width="12.21875" style="187" customWidth="1"/>
    <col min="12" max="12" width="10.77734375" style="187" customWidth="1"/>
    <col min="13" max="13" width="8.33203125" style="187" customWidth="1"/>
    <col min="14" max="16384" width="5.77734375" style="187"/>
  </cols>
  <sheetData>
    <row r="1" spans="1:14" ht="15.75" x14ac:dyDescent="0.25">
      <c r="K1" s="8" t="str">
        <f>IF(GeneralInfo!$B$13="","",GeneralInfo!$B$13)</f>
        <v/>
      </c>
    </row>
    <row r="2" spans="1:14" ht="15.75" x14ac:dyDescent="0.25">
      <c r="K2" s="144" t="s">
        <v>463</v>
      </c>
    </row>
    <row r="3" spans="1:14" ht="15.75" customHeight="1" x14ac:dyDescent="0.25">
      <c r="A3" s="341">
        <f>GeneralInfo!$B$4</f>
        <v>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4" ht="15.75" x14ac:dyDescent="0.25">
      <c r="A4" s="353" t="s">
        <v>464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188"/>
      <c r="M4" s="188"/>
      <c r="N4" s="189"/>
    </row>
    <row r="5" spans="1:14" ht="15.75" x14ac:dyDescent="0.25">
      <c r="A5" s="353" t="s">
        <v>465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188"/>
      <c r="M5" s="188"/>
      <c r="N5" s="189"/>
    </row>
    <row r="6" spans="1:14" ht="15.75" x14ac:dyDescent="0.25">
      <c r="A6" s="341" t="str">
        <f>"FOR THE PERIOD "&amp;TEXT(GeneralInfo!$B$14,"MM/DD/YYYY")&amp;" TO "&amp;TEXT(GeneralInfo!$B$15,"MM/DD/YYYY")</f>
        <v>FOR THE PERIOD 01/00/1900 TO 01/00/1900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</row>
    <row r="7" spans="1:14" ht="16.5" thickBot="1" x14ac:dyDescent="0.3">
      <c r="I7" s="190" t="s">
        <v>71</v>
      </c>
      <c r="J7" s="182"/>
      <c r="K7" s="190" t="s">
        <v>61</v>
      </c>
    </row>
    <row r="8" spans="1:14" ht="26.25" customHeight="1" x14ac:dyDescent="0.2">
      <c r="A8" s="211" t="s">
        <v>259</v>
      </c>
      <c r="B8" s="187" t="s">
        <v>478</v>
      </c>
      <c r="J8" s="191"/>
      <c r="K8" s="192">
        <f>'sch e'!G32</f>
        <v>0</v>
      </c>
    </row>
    <row r="9" spans="1:14" ht="9" customHeight="1" x14ac:dyDescent="0.2">
      <c r="B9" s="187"/>
      <c r="I9" s="193"/>
      <c r="J9" s="191"/>
      <c r="K9" s="194"/>
    </row>
    <row r="10" spans="1:14" ht="26.25" customHeight="1" x14ac:dyDescent="0.2">
      <c r="A10" s="211" t="s">
        <v>260</v>
      </c>
      <c r="B10" s="187" t="s">
        <v>466</v>
      </c>
      <c r="I10" s="195"/>
      <c r="J10" s="191"/>
      <c r="K10" s="192">
        <f>IF(K8&gt;0,ROUND(K8*0.35,0),0)</f>
        <v>0</v>
      </c>
    </row>
    <row r="11" spans="1:14" ht="26.25" customHeight="1" x14ac:dyDescent="0.2">
      <c r="A11" s="211" t="s">
        <v>261</v>
      </c>
      <c r="B11" s="187" t="s">
        <v>467</v>
      </c>
      <c r="J11" s="191"/>
      <c r="K11" s="192">
        <f>K8+K10</f>
        <v>0</v>
      </c>
      <c r="L11" s="260"/>
    </row>
    <row r="12" spans="1:14" ht="19.5" customHeight="1" x14ac:dyDescent="0.2">
      <c r="A12" s="211" t="s">
        <v>241</v>
      </c>
      <c r="B12" s="187" t="s">
        <v>162</v>
      </c>
      <c r="J12" s="191"/>
      <c r="K12" s="191"/>
    </row>
    <row r="13" spans="1:14" ht="21" customHeight="1" x14ac:dyDescent="0.2">
      <c r="C13" s="196" t="s">
        <v>173</v>
      </c>
      <c r="E13" s="197" t="s">
        <v>100</v>
      </c>
      <c r="F13" s="193" t="s">
        <v>84</v>
      </c>
      <c r="G13" s="197" t="s">
        <v>82</v>
      </c>
      <c r="H13" s="193" t="s">
        <v>81</v>
      </c>
      <c r="I13" s="197" t="s">
        <v>142</v>
      </c>
      <c r="J13" s="191"/>
      <c r="K13" s="191"/>
    </row>
    <row r="14" spans="1:14" ht="26.25" customHeight="1" x14ac:dyDescent="0.2">
      <c r="C14" s="218" t="s">
        <v>181</v>
      </c>
      <c r="D14" s="198"/>
      <c r="E14" s="219">
        <v>0</v>
      </c>
      <c r="F14" s="199"/>
      <c r="G14" s="221">
        <v>0</v>
      </c>
      <c r="H14" s="199"/>
      <c r="I14" s="200">
        <f>ROUND(E14*G14,0)</f>
        <v>0</v>
      </c>
      <c r="J14" s="191"/>
    </row>
    <row r="15" spans="1:14" ht="26.25" customHeight="1" x14ac:dyDescent="0.2">
      <c r="C15" s="218" t="s">
        <v>181</v>
      </c>
      <c r="D15" s="198"/>
      <c r="E15" s="219">
        <v>0</v>
      </c>
      <c r="F15" s="199"/>
      <c r="G15" s="221">
        <v>0</v>
      </c>
      <c r="H15" s="199"/>
      <c r="I15" s="200">
        <f t="shared" ref="I15:I16" si="0">ROUND(E15*G15,0)</f>
        <v>0</v>
      </c>
      <c r="J15" s="191"/>
      <c r="K15" s="194"/>
    </row>
    <row r="16" spans="1:14" ht="26.25" customHeight="1" x14ac:dyDescent="0.2">
      <c r="C16" s="218" t="s">
        <v>181</v>
      </c>
      <c r="D16" s="198"/>
      <c r="E16" s="220">
        <v>0</v>
      </c>
      <c r="F16" s="199"/>
      <c r="G16" s="221">
        <v>0</v>
      </c>
      <c r="H16" s="199"/>
      <c r="I16" s="201">
        <f t="shared" si="0"/>
        <v>0</v>
      </c>
      <c r="J16" s="191"/>
      <c r="K16" s="194"/>
    </row>
    <row r="17" spans="1:11" ht="21" customHeight="1" thickBot="1" x14ac:dyDescent="0.25">
      <c r="E17" s="202">
        <f>SUM(E14:E16)</f>
        <v>0</v>
      </c>
      <c r="F17" s="199"/>
      <c r="G17" s="203"/>
      <c r="H17" s="199"/>
      <c r="I17" s="204">
        <f>SUM(I14:I16)</f>
        <v>0</v>
      </c>
      <c r="J17" s="191"/>
      <c r="K17" s="192">
        <f>I17</f>
        <v>0</v>
      </c>
    </row>
    <row r="18" spans="1:11" ht="26.25" customHeight="1" thickTop="1" x14ac:dyDescent="0.2">
      <c r="A18" s="211" t="s">
        <v>242</v>
      </c>
      <c r="B18" s="187" t="s">
        <v>468</v>
      </c>
      <c r="J18" s="191"/>
      <c r="K18" s="192">
        <f>IF(K11&gt;K17,K17,K11)</f>
        <v>0</v>
      </c>
    </row>
    <row r="19" spans="1:11" ht="26.25" customHeight="1" x14ac:dyDescent="0.2">
      <c r="A19" s="211" t="s">
        <v>243</v>
      </c>
      <c r="B19" s="187" t="s">
        <v>479</v>
      </c>
      <c r="J19" s="191"/>
      <c r="K19" s="205">
        <f>'sch e'!G93</f>
        <v>0</v>
      </c>
    </row>
    <row r="20" spans="1:11" ht="22.5" customHeight="1" x14ac:dyDescent="0.25">
      <c r="A20" s="211" t="s">
        <v>244</v>
      </c>
      <c r="B20" s="187" t="s">
        <v>176</v>
      </c>
      <c r="E20" s="206"/>
      <c r="J20" s="191"/>
      <c r="K20" s="191"/>
    </row>
    <row r="21" spans="1:11" ht="20.25" customHeight="1" x14ac:dyDescent="0.2">
      <c r="C21" s="196" t="s">
        <v>173</v>
      </c>
      <c r="E21" s="197" t="s">
        <v>100</v>
      </c>
      <c r="F21" s="193" t="s">
        <v>84</v>
      </c>
      <c r="G21" s="197" t="s">
        <v>82</v>
      </c>
      <c r="H21" s="193" t="s">
        <v>81</v>
      </c>
      <c r="I21" s="197" t="s">
        <v>141</v>
      </c>
      <c r="J21" s="191"/>
    </row>
    <row r="22" spans="1:11" ht="26.25" customHeight="1" x14ac:dyDescent="0.2">
      <c r="C22" s="207" t="str">
        <f>C14</f>
        <v>00/00/00</v>
      </c>
      <c r="D22" s="198"/>
      <c r="E22" s="208">
        <f>E14</f>
        <v>0</v>
      </c>
      <c r="F22" s="199"/>
      <c r="G22" s="221">
        <v>0</v>
      </c>
      <c r="H22" s="199"/>
      <c r="I22" s="200">
        <f>ROUND(E22*G22,0)</f>
        <v>0</v>
      </c>
      <c r="J22" s="191"/>
    </row>
    <row r="23" spans="1:11" ht="26.25" customHeight="1" x14ac:dyDescent="0.2">
      <c r="C23" s="207" t="str">
        <f>C15</f>
        <v>00/00/00</v>
      </c>
      <c r="D23" s="198"/>
      <c r="E23" s="208">
        <f>E15</f>
        <v>0</v>
      </c>
      <c r="F23" s="199"/>
      <c r="G23" s="221">
        <v>0</v>
      </c>
      <c r="H23" s="199"/>
      <c r="I23" s="200">
        <f t="shared" ref="I23:I24" si="1">ROUND(E23*G23,0)</f>
        <v>0</v>
      </c>
      <c r="J23" s="191"/>
      <c r="K23" s="194"/>
    </row>
    <row r="24" spans="1:11" ht="26.25" customHeight="1" x14ac:dyDescent="0.2">
      <c r="C24" s="207" t="str">
        <f>C16</f>
        <v>00/00/00</v>
      </c>
      <c r="D24" s="198"/>
      <c r="E24" s="209">
        <f>E16</f>
        <v>0</v>
      </c>
      <c r="F24" s="199"/>
      <c r="G24" s="221">
        <v>0</v>
      </c>
      <c r="H24" s="199"/>
      <c r="I24" s="201">
        <f t="shared" si="1"/>
        <v>0</v>
      </c>
      <c r="J24" s="191"/>
      <c r="K24" s="194"/>
    </row>
    <row r="25" spans="1:11" ht="18" customHeight="1" thickBot="1" x14ac:dyDescent="0.25">
      <c r="C25" s="198"/>
      <c r="D25" s="198"/>
      <c r="E25" s="202">
        <f>SUM(E22:E24)</f>
        <v>0</v>
      </c>
      <c r="F25" s="199"/>
      <c r="G25" s="203"/>
      <c r="H25" s="199"/>
      <c r="I25" s="204">
        <f>SUM(I22:I24)</f>
        <v>0</v>
      </c>
      <c r="J25" s="191"/>
      <c r="K25" s="192">
        <f>I25</f>
        <v>0</v>
      </c>
    </row>
    <row r="26" spans="1:11" ht="22.5" customHeight="1" thickTop="1" x14ac:dyDescent="0.25">
      <c r="A26" s="211" t="s">
        <v>245</v>
      </c>
      <c r="B26" s="187" t="s">
        <v>469</v>
      </c>
      <c r="E26" s="206"/>
      <c r="J26" s="191"/>
      <c r="K26" s="194"/>
    </row>
    <row r="27" spans="1:11" ht="26.25" customHeight="1" x14ac:dyDescent="0.25">
      <c r="B27" s="210" t="s">
        <v>150</v>
      </c>
      <c r="C27" s="187" t="s">
        <v>470</v>
      </c>
      <c r="E27" s="206"/>
      <c r="I27" s="200">
        <f>K10</f>
        <v>0</v>
      </c>
      <c r="J27" s="191"/>
      <c r="K27" s="194"/>
    </row>
    <row r="28" spans="1:11" ht="26.25" customHeight="1" x14ac:dyDescent="0.25">
      <c r="B28" s="210" t="s">
        <v>151</v>
      </c>
      <c r="C28" s="187" t="s">
        <v>471</v>
      </c>
      <c r="E28" s="206"/>
      <c r="J28" s="191"/>
      <c r="K28" s="194"/>
    </row>
    <row r="29" spans="1:11" ht="18" customHeight="1" x14ac:dyDescent="0.2">
      <c r="C29" s="193" t="s">
        <v>173</v>
      </c>
      <c r="E29" s="197" t="s">
        <v>100</v>
      </c>
      <c r="F29" s="193" t="s">
        <v>84</v>
      </c>
      <c r="G29" s="197" t="s">
        <v>82</v>
      </c>
      <c r="H29" s="193" t="s">
        <v>81</v>
      </c>
      <c r="I29" s="197" t="s">
        <v>141</v>
      </c>
      <c r="J29" s="191"/>
      <c r="K29" s="194"/>
    </row>
    <row r="30" spans="1:11" ht="26.25" customHeight="1" x14ac:dyDescent="0.2">
      <c r="C30" s="207" t="str">
        <f>C14</f>
        <v>00/00/00</v>
      </c>
      <c r="D30" s="198"/>
      <c r="E30" s="208">
        <f>E14</f>
        <v>0</v>
      </c>
      <c r="F30" s="199"/>
      <c r="G30" s="221">
        <v>0</v>
      </c>
      <c r="H30" s="199"/>
      <c r="I30" s="200">
        <f>ROUND(E30*G30,0)</f>
        <v>0</v>
      </c>
      <c r="J30" s="191"/>
    </row>
    <row r="31" spans="1:11" ht="26.25" customHeight="1" x14ac:dyDescent="0.2">
      <c r="C31" s="207" t="str">
        <f>C15</f>
        <v>00/00/00</v>
      </c>
      <c r="D31" s="198"/>
      <c r="E31" s="208">
        <f>E15</f>
        <v>0</v>
      </c>
      <c r="F31" s="199"/>
      <c r="G31" s="221">
        <v>0</v>
      </c>
      <c r="H31" s="199"/>
      <c r="I31" s="200">
        <f t="shared" ref="I31:I32" si="2">ROUND(E31*G31,0)</f>
        <v>0</v>
      </c>
      <c r="J31" s="191"/>
      <c r="K31" s="194"/>
    </row>
    <row r="32" spans="1:11" ht="26.25" customHeight="1" x14ac:dyDescent="0.2">
      <c r="C32" s="207" t="str">
        <f>C16</f>
        <v>00/00/00</v>
      </c>
      <c r="D32" s="198"/>
      <c r="E32" s="209">
        <f>E16</f>
        <v>0</v>
      </c>
      <c r="F32" s="199"/>
      <c r="G32" s="221">
        <v>0</v>
      </c>
      <c r="H32" s="199"/>
      <c r="I32" s="201">
        <f t="shared" si="2"/>
        <v>0</v>
      </c>
      <c r="J32" s="191"/>
      <c r="K32" s="194"/>
    </row>
    <row r="33" spans="1:16" ht="26.25" customHeight="1" thickBot="1" x14ac:dyDescent="0.25">
      <c r="D33" s="198"/>
      <c r="E33" s="202">
        <f>SUM(E30:E32)</f>
        <v>0</v>
      </c>
      <c r="F33" s="199"/>
      <c r="G33" s="203"/>
      <c r="H33" s="199"/>
      <c r="I33" s="204">
        <f>SUM(I30:I32)</f>
        <v>0</v>
      </c>
      <c r="J33" s="191"/>
      <c r="K33" s="194"/>
    </row>
    <row r="34" spans="1:16" ht="26.25" customHeight="1" thickTop="1" x14ac:dyDescent="0.2">
      <c r="B34" s="211" t="s">
        <v>149</v>
      </c>
      <c r="C34" s="187" t="s">
        <v>472</v>
      </c>
      <c r="D34" s="198"/>
      <c r="E34" s="191"/>
      <c r="F34" s="199"/>
      <c r="G34" s="203"/>
      <c r="H34" s="199"/>
      <c r="I34" s="212"/>
      <c r="J34" s="191"/>
      <c r="K34" s="192">
        <f>IF(K18=K11,I27,I33)</f>
        <v>0</v>
      </c>
    </row>
    <row r="35" spans="1:16" ht="26.25" customHeight="1" x14ac:dyDescent="0.2">
      <c r="A35" s="211" t="s">
        <v>246</v>
      </c>
      <c r="B35" s="187" t="s">
        <v>473</v>
      </c>
      <c r="J35" s="191"/>
      <c r="K35" s="192">
        <f>K19-K25-K34</f>
        <v>0</v>
      </c>
    </row>
    <row r="36" spans="1:16" ht="23.25" customHeight="1" x14ac:dyDescent="0.2">
      <c r="A36" s="211" t="s">
        <v>247</v>
      </c>
      <c r="B36" s="187" t="s">
        <v>147</v>
      </c>
      <c r="J36" s="191"/>
    </row>
    <row r="37" spans="1:16" ht="20.25" customHeight="1" x14ac:dyDescent="0.2">
      <c r="C37" s="196" t="s">
        <v>173</v>
      </c>
      <c r="E37" s="197" t="s">
        <v>474</v>
      </c>
      <c r="F37" s="193" t="s">
        <v>84</v>
      </c>
      <c r="G37" s="197" t="s">
        <v>82</v>
      </c>
      <c r="H37" s="193" t="s">
        <v>81</v>
      </c>
      <c r="I37" s="197" t="s">
        <v>142</v>
      </c>
      <c r="J37" s="213"/>
      <c r="K37" s="213"/>
    </row>
    <row r="38" spans="1:16" ht="26.25" customHeight="1" x14ac:dyDescent="0.2">
      <c r="C38" s="207" t="str">
        <f>C14</f>
        <v>00/00/00</v>
      </c>
      <c r="D38" s="198"/>
      <c r="E38" s="219">
        <v>0</v>
      </c>
      <c r="F38" s="199"/>
      <c r="G38" s="221">
        <v>0</v>
      </c>
      <c r="H38" s="199"/>
      <c r="I38" s="200">
        <f>ROUND(E38*G38,0)</f>
        <v>0</v>
      </c>
      <c r="J38" s="213"/>
      <c r="K38" s="213"/>
    </row>
    <row r="39" spans="1:16" ht="26.25" customHeight="1" x14ac:dyDescent="0.2">
      <c r="C39" s="207" t="str">
        <f>C15</f>
        <v>00/00/00</v>
      </c>
      <c r="D39" s="198"/>
      <c r="E39" s="219">
        <v>0</v>
      </c>
      <c r="F39" s="199"/>
      <c r="G39" s="221">
        <v>0</v>
      </c>
      <c r="H39" s="199"/>
      <c r="I39" s="200">
        <f t="shared" ref="I39:I40" si="3">ROUND(E39*G39,0)</f>
        <v>0</v>
      </c>
      <c r="J39" s="213"/>
      <c r="K39" s="194"/>
    </row>
    <row r="40" spans="1:16" ht="26.25" customHeight="1" x14ac:dyDescent="0.2">
      <c r="C40" s="207" t="str">
        <f>C16</f>
        <v>00/00/00</v>
      </c>
      <c r="D40" s="198"/>
      <c r="E40" s="219">
        <v>0</v>
      </c>
      <c r="F40" s="199"/>
      <c r="G40" s="221">
        <v>0</v>
      </c>
      <c r="H40" s="199"/>
      <c r="I40" s="214">
        <f t="shared" si="3"/>
        <v>0</v>
      </c>
      <c r="J40" s="213"/>
      <c r="K40" s="194"/>
    </row>
    <row r="41" spans="1:16" ht="26.25" customHeight="1" x14ac:dyDescent="0.2">
      <c r="C41" s="354" t="s">
        <v>475</v>
      </c>
      <c r="D41" s="354"/>
      <c r="E41" s="354"/>
      <c r="F41" s="354"/>
      <c r="G41" s="354"/>
      <c r="H41" s="199"/>
      <c r="I41" s="201">
        <f>IF(K34=I33,0,(I33-K34))</f>
        <v>0</v>
      </c>
      <c r="J41" s="213"/>
      <c r="K41" s="194"/>
      <c r="L41" s="215"/>
      <c r="M41" s="215"/>
      <c r="N41" s="215"/>
      <c r="O41" s="215"/>
      <c r="P41" s="215"/>
    </row>
    <row r="42" spans="1:16" ht="23.25" customHeight="1" thickBot="1" x14ac:dyDescent="0.25">
      <c r="C42" s="198"/>
      <c r="D42" s="198"/>
      <c r="E42" s="216">
        <f>SUM(E38:E40)</f>
        <v>0</v>
      </c>
      <c r="F42" s="199"/>
      <c r="G42" s="203"/>
      <c r="H42" s="199"/>
      <c r="I42" s="204">
        <f>SUM(I38:I41)</f>
        <v>0</v>
      </c>
      <c r="J42" s="191"/>
      <c r="K42" s="192">
        <f>I42</f>
        <v>0</v>
      </c>
    </row>
    <row r="43" spans="1:16" ht="19.5" customHeight="1" thickTop="1" x14ac:dyDescent="0.2">
      <c r="C43" s="198" t="s">
        <v>476</v>
      </c>
      <c r="D43" s="198"/>
      <c r="E43" s="191"/>
      <c r="F43" s="199"/>
      <c r="G43" s="203"/>
      <c r="H43" s="199"/>
      <c r="I43" s="212"/>
      <c r="J43" s="191"/>
      <c r="K43" s="217"/>
    </row>
    <row r="44" spans="1:16" ht="24" customHeight="1" x14ac:dyDescent="0.2">
      <c r="A44" s="211" t="s">
        <v>248</v>
      </c>
      <c r="B44" s="187" t="s">
        <v>477</v>
      </c>
      <c r="J44" s="191"/>
      <c r="K44" s="192">
        <f>IF(K35&gt;K42,K42,K35)</f>
        <v>0</v>
      </c>
    </row>
  </sheetData>
  <mergeCells count="5">
    <mergeCell ref="A3:K3"/>
    <mergeCell ref="A4:K4"/>
    <mergeCell ref="A5:K5"/>
    <mergeCell ref="A6:K6"/>
    <mergeCell ref="C41:G41"/>
  </mergeCells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autoPageBreaks="0" fitToPage="1"/>
  </sheetPr>
  <dimension ref="A1:IP29"/>
  <sheetViews>
    <sheetView showGridLines="0" zoomScale="65" workbookViewId="0">
      <selection activeCell="H15" sqref="H15"/>
    </sheetView>
  </sheetViews>
  <sheetFormatPr defaultColWidth="5.77734375" defaultRowHeight="15" x14ac:dyDescent="0.2"/>
  <cols>
    <col min="1" max="1" width="3.21875" style="187" bestFit="1" customWidth="1"/>
    <col min="2" max="2" width="37.33203125" style="187" customWidth="1"/>
    <col min="3" max="3" width="11.33203125" style="187" customWidth="1"/>
    <col min="4" max="4" width="8.44140625" style="187" customWidth="1"/>
    <col min="5" max="5" width="3.33203125" style="187" customWidth="1"/>
    <col min="6" max="6" width="13.109375" style="187" customWidth="1"/>
    <col min="7" max="7" width="3.33203125" style="187" customWidth="1"/>
    <col min="8" max="8" width="13.21875" style="187" customWidth="1"/>
    <col min="9" max="250" width="5.77734375" style="187"/>
    <col min="251" max="16384" width="5.77734375" style="222"/>
  </cols>
  <sheetData>
    <row r="1" spans="1:8" ht="15.75" x14ac:dyDescent="0.25">
      <c r="H1" s="8" t="str">
        <f>IF(GeneralInfo!$B$13="","",GeneralInfo!$B$13)</f>
        <v/>
      </c>
    </row>
    <row r="2" spans="1:8" ht="15.75" customHeight="1" x14ac:dyDescent="0.25">
      <c r="G2" s="222"/>
      <c r="H2" s="144" t="s">
        <v>59</v>
      </c>
    </row>
    <row r="3" spans="1:8" ht="15.75" customHeight="1" x14ac:dyDescent="0.25">
      <c r="A3" s="341">
        <f>GeneralInfo!$B$4</f>
        <v>0</v>
      </c>
      <c r="B3" s="341"/>
      <c r="C3" s="341"/>
      <c r="D3" s="341"/>
      <c r="E3" s="341"/>
      <c r="F3" s="341"/>
      <c r="G3" s="341"/>
      <c r="H3" s="341"/>
    </row>
    <row r="4" spans="1:8" ht="15.75" customHeight="1" x14ac:dyDescent="0.25">
      <c r="A4" s="353" t="s">
        <v>484</v>
      </c>
      <c r="B4" s="353"/>
      <c r="C4" s="353"/>
      <c r="D4" s="353"/>
      <c r="E4" s="353"/>
      <c r="F4" s="353"/>
      <c r="G4" s="353"/>
      <c r="H4" s="353"/>
    </row>
    <row r="5" spans="1:8" ht="15.75" customHeight="1" x14ac:dyDescent="0.25">
      <c r="A5" s="353" t="str">
        <f>"FOR THE PERIOD "&amp;TEXT(GeneralInfo!$B$14,"MM/DD/YYYY")&amp;" TO "&amp;TEXT(GeneralInfo!$B$15,"MM/DD/YYYY")</f>
        <v>FOR THE PERIOD 01/00/1900 TO 01/00/1900</v>
      </c>
      <c r="B5" s="353"/>
      <c r="C5" s="353"/>
      <c r="D5" s="353"/>
      <c r="E5" s="353"/>
      <c r="F5" s="353"/>
      <c r="G5" s="353"/>
      <c r="H5" s="353"/>
    </row>
    <row r="6" spans="1:8" ht="24" customHeight="1" x14ac:dyDescent="0.2"/>
    <row r="7" spans="1:8" ht="24" customHeight="1" x14ac:dyDescent="0.25">
      <c r="A7" s="223">
        <v>1</v>
      </c>
      <c r="B7" s="187" t="s">
        <v>485</v>
      </c>
      <c r="D7" s="224">
        <f>BedProration!D9</f>
        <v>0</v>
      </c>
      <c r="G7" s="225"/>
      <c r="H7" s="225"/>
    </row>
    <row r="8" spans="1:8" ht="24" customHeight="1" x14ac:dyDescent="0.2">
      <c r="A8" s="223"/>
      <c r="D8" s="226" t="s">
        <v>83</v>
      </c>
    </row>
    <row r="9" spans="1:8" ht="24" customHeight="1" x14ac:dyDescent="0.2">
      <c r="A9" s="223">
        <v>2</v>
      </c>
      <c r="B9" s="187" t="s">
        <v>486</v>
      </c>
      <c r="D9" s="224">
        <f>IF(D7&lt;11,3,IF(D7&lt;31,10,IF(D7&lt;51,30,IF(D7&lt;101,50,100))))</f>
        <v>3</v>
      </c>
      <c r="H9" s="224">
        <f>IF(D7&lt;11,'RCF A&amp;M Allowance'!F12,IF(D7&lt;31,'RCF A&amp;M Allowance'!F15,IF(D7&lt;51,'RCF A&amp;M Allowance'!F18,IF(D7&lt;101,'RCF A&amp;M Allowance'!F21,'RCF A&amp;M Allowance'!F24))))</f>
        <v>23621</v>
      </c>
    </row>
    <row r="10" spans="1:8" ht="24" customHeight="1" x14ac:dyDescent="0.2">
      <c r="A10" s="223"/>
      <c r="D10" s="226" t="s">
        <v>83</v>
      </c>
      <c r="H10" s="227" t="s">
        <v>146</v>
      </c>
    </row>
    <row r="11" spans="1:8" ht="24" customHeight="1" x14ac:dyDescent="0.2">
      <c r="A11" s="223">
        <v>3</v>
      </c>
      <c r="B11" s="187" t="s">
        <v>487</v>
      </c>
      <c r="D11" s="228">
        <f>IF(D7&gt;0,D7-D9,0)</f>
        <v>0</v>
      </c>
      <c r="E11" s="193" t="s">
        <v>84</v>
      </c>
      <c r="F11" s="228">
        <f>IF(D7&lt;11,'RCF A&amp;M Allowance'!F13,IF(D7&lt;31,'RCF A&amp;M Allowance'!F16,IF(D7&lt;51,'RCF A&amp;M Allowance'!F19,IF(D7&lt;101,'RCF A&amp;M Allowance'!F22,'RCF A&amp;M Allowance'!F25))))</f>
        <v>1144</v>
      </c>
      <c r="G11" s="193" t="s">
        <v>81</v>
      </c>
      <c r="H11" s="229">
        <f>IF(D11&gt;0,ROUND(D11*F11,0),0)</f>
        <v>0</v>
      </c>
    </row>
    <row r="12" spans="1:8" ht="15.75" customHeight="1" x14ac:dyDescent="0.2">
      <c r="A12" s="223"/>
      <c r="D12" s="193" t="s">
        <v>83</v>
      </c>
      <c r="F12" s="193" t="s">
        <v>144</v>
      </c>
      <c r="H12" s="193" t="s">
        <v>145</v>
      </c>
    </row>
    <row r="13" spans="1:8" ht="24" customHeight="1" x14ac:dyDescent="0.25">
      <c r="A13" s="223"/>
      <c r="F13" s="148"/>
    </row>
    <row r="14" spans="1:8" ht="24" customHeight="1" x14ac:dyDescent="0.25">
      <c r="A14" s="223"/>
      <c r="F14" s="148"/>
    </row>
    <row r="15" spans="1:8" ht="24" customHeight="1" x14ac:dyDescent="0.2">
      <c r="A15" s="223">
        <v>4</v>
      </c>
      <c r="B15" s="187" t="s">
        <v>488</v>
      </c>
      <c r="H15" s="229">
        <f>IF(H9&gt;0,SUM(H9+H11),0)</f>
        <v>23621</v>
      </c>
    </row>
    <row r="16" spans="1:8" ht="24" customHeight="1" x14ac:dyDescent="0.2">
      <c r="A16" s="223"/>
    </row>
    <row r="17" spans="1:8" x14ac:dyDescent="0.2">
      <c r="A17" s="223"/>
    </row>
    <row r="18" spans="1:8" x14ac:dyDescent="0.2">
      <c r="A18" s="223" t="str">
        <f>IF(GeneralInfo!C27&lt;=6,"",(IF(GeneralInfo!$D$66="Yes","4a","")))</f>
        <v/>
      </c>
      <c r="B18" s="187" t="str">
        <f>IF(GeneralInfo!C27&lt;=6,"",(IF(GeneralInfo!$D$66="Yes","Total Administrative and Management Allowance (120% of line 4 per Ch. 115, 20.63)","")))</f>
        <v/>
      </c>
      <c r="H18" s="212" t="str">
        <f>IF(GeneralInfo!C27&lt;=6,"",(IF(GeneralInfo!$D$66="Yes",ROUND(H15*1.2,0),"")))</f>
        <v/>
      </c>
    </row>
    <row r="19" spans="1:8" x14ac:dyDescent="0.2">
      <c r="A19" s="223"/>
    </row>
    <row r="20" spans="1:8" x14ac:dyDescent="0.2">
      <c r="A20" s="223" t="str">
        <f>IF(GeneralInfo!C27&lt;=6,"",(IF(GeneralInfo!$D$66="Yes","4b","")))</f>
        <v/>
      </c>
      <c r="B20" s="187" t="str">
        <f>IF(GeneralInfo!C27&lt;=6,"",(IF(GeneralInfo!$D$66="Yes","Total Administrative and Management Allowance Applicable to "&amp;GeneralInfo!B4,"")))</f>
        <v/>
      </c>
      <c r="H20" s="212" t="str">
        <f>IF(GeneralInfo!C27&lt;=6,"",(IF(GeneralInfo!$D$66="Yes",INDEX(H25:H27,MATCH(GeneralInfo!B4,'sch c'!B25:B27,0)),"")))</f>
        <v/>
      </c>
    </row>
    <row r="21" spans="1:8" ht="10.15" customHeight="1" x14ac:dyDescent="0.2">
      <c r="A21" s="223"/>
      <c r="H21" s="212"/>
    </row>
    <row r="22" spans="1:8" ht="10.15" customHeight="1" x14ac:dyDescent="0.2"/>
    <row r="23" spans="1:8" x14ac:dyDescent="0.2">
      <c r="B23" s="187" t="str">
        <f>IF(GeneralInfo!C27&lt;=6,"",(IF(GeneralInfo!$D$66="Yes","Per Facility Prorated Allowance","")))</f>
        <v/>
      </c>
    </row>
    <row r="24" spans="1:8" x14ac:dyDescent="0.2">
      <c r="B24" s="187" t="str">
        <f>IF(GeneralInfo!C27&lt;=6,"",(IF(GeneralInfo!$D$66="Yes","Facility Name","")))</f>
        <v/>
      </c>
      <c r="D24" s="193" t="str">
        <f>IF(GeneralInfo!C27&lt;=6,"",(IF(GeneralInfo!$D$66="Yes","Beds","")))</f>
        <v/>
      </c>
      <c r="E24" s="193"/>
      <c r="F24" s="193" t="str">
        <f>IF(GeneralInfo!C27&lt;=6,"",(IF(GeneralInfo!$D$66="Yes","Allocation","")))</f>
        <v/>
      </c>
      <c r="G24" s="193"/>
      <c r="H24" s="193" t="str">
        <f>IF(GeneralInfo!C27&lt;=6,"",(IF(GeneralInfo!$D$66="Yes","Amount","")))</f>
        <v/>
      </c>
    </row>
    <row r="25" spans="1:8" x14ac:dyDescent="0.2">
      <c r="B25" s="230" t="str">
        <f>IF(GeneralInfo!C27&lt;=6,"",(IF(GeneralInfo!$D$66="Yes",GeneralInfo!B4,"")))</f>
        <v/>
      </c>
      <c r="D25" s="213" t="str">
        <f>IF(GeneralInfo!C27&lt;=6,"",(IF(GeneralInfo!$D$66="Yes",BedProration!D9,"")))</f>
        <v/>
      </c>
      <c r="F25" s="231" t="str">
        <f>IF(GeneralInfo!C27&lt;=6,"",(IF(GeneralInfo!$D$66="Yes",ROUND(D25/$D$28,4),"")))</f>
        <v/>
      </c>
      <c r="H25" s="232" t="str">
        <f>IF(GeneralInfo!C27&lt;=6,"",(IF(GeneralInfo!$D$66="Yes",ROUND($H$18*F25,0),"")))</f>
        <v/>
      </c>
    </row>
    <row r="26" spans="1:8" x14ac:dyDescent="0.2">
      <c r="B26" s="230"/>
      <c r="D26" s="213"/>
      <c r="F26" s="231" t="str">
        <f>IF(GeneralInfo!C27&lt;=6,"",(IF(GeneralInfo!$D$66="Yes",ROUND(D26/$D$28,4),"")))</f>
        <v/>
      </c>
      <c r="H26" s="232" t="str">
        <f>IF(GeneralInfo!C27&lt;=6,"",(IF(GeneralInfo!$D$66="Yes",ROUND($H$18*F26,0),"")))</f>
        <v/>
      </c>
    </row>
    <row r="27" spans="1:8" x14ac:dyDescent="0.2">
      <c r="B27" s="230"/>
      <c r="D27" s="213"/>
      <c r="F27" s="231" t="str">
        <f>IF(GeneralInfo!C27&lt;=6,"",(IF(GeneralInfo!$D$66="Yes",ROUND(D27/$D$28,4),"")))</f>
        <v/>
      </c>
      <c r="H27" s="232" t="str">
        <f>IF(GeneralInfo!C27&lt;=6,"",(IF(GeneralInfo!$D$66="Yes",ROUND($H$18*F27,0),"")))</f>
        <v/>
      </c>
    </row>
    <row r="28" spans="1:8" x14ac:dyDescent="0.2">
      <c r="D28" s="213" t="str">
        <f>IF(GeneralInfo!C27&lt;=6,"",(IF(GeneralInfo!$D$66="Yes",SUM(D25:D27),"")))</f>
        <v/>
      </c>
      <c r="F28" s="231" t="str">
        <f>IF(GeneralInfo!C27&lt;=6,"",(IF(GeneralInfo!$D$66="Yes",SUM(F25:F27),"")))</f>
        <v/>
      </c>
      <c r="H28" s="232" t="str">
        <f>IF(GeneralInfo!C27&lt;=6,"",(IF(GeneralInfo!$D$66="Yes",SUM(H25:H27),"")))</f>
        <v/>
      </c>
    </row>
    <row r="29" spans="1:8" ht="10.9" customHeight="1" x14ac:dyDescent="0.2"/>
  </sheetData>
  <mergeCells count="3">
    <mergeCell ref="A3:H3"/>
    <mergeCell ref="A4:H4"/>
    <mergeCell ref="A5:H5"/>
  </mergeCells>
  <conditionalFormatting sqref="B24">
    <cfRule type="notContainsBlanks" dxfId="7" priority="25">
      <formula>LEN(TRIM(B24))&gt;0</formula>
    </cfRule>
  </conditionalFormatting>
  <conditionalFormatting sqref="D24">
    <cfRule type="notContainsBlanks" dxfId="6" priority="26">
      <formula>LEN(TRIM(D24))&gt;0</formula>
    </cfRule>
  </conditionalFormatting>
  <conditionalFormatting sqref="D28">
    <cfRule type="cellIs" dxfId="5" priority="18" operator="between">
      <formula>0.01</formula>
      <formula>999999</formula>
    </cfRule>
  </conditionalFormatting>
  <conditionalFormatting sqref="F24">
    <cfRule type="notContainsBlanks" dxfId="4" priority="27">
      <formula>LEN(TRIM(F24))&gt;0</formula>
    </cfRule>
  </conditionalFormatting>
  <conditionalFormatting sqref="F28">
    <cfRule type="cellIs" dxfId="3" priority="17" operator="between">
      <formula>0.01</formula>
      <formula>999999</formula>
    </cfRule>
  </conditionalFormatting>
  <conditionalFormatting sqref="H20">
    <cfRule type="cellIs" dxfId="2" priority="24" operator="between">
      <formula>0.01</formula>
      <formula>999999</formula>
    </cfRule>
  </conditionalFormatting>
  <conditionalFormatting sqref="H24">
    <cfRule type="notContainsBlanks" dxfId="1" priority="28">
      <formula>LEN(TRIM(H24))&gt;0</formula>
    </cfRule>
  </conditionalFormatting>
  <conditionalFormatting sqref="H28">
    <cfRule type="cellIs" dxfId="0" priority="16" operator="between">
      <formula>0.01</formula>
      <formula>999999</formula>
    </cfRule>
  </conditionalFormatting>
  <printOptions horizontalCentered="1"/>
  <pageMargins left="0.5" right="0.5" top="0.75" bottom="0.75" header="0.5" footer="0.5"/>
  <pageSetup scale="85" orientation="portrait" r:id="rId1"/>
  <headerFooter alignWithMargins="0">
    <oddFooter xml:space="preserve">&amp;R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ZS7PV56QQDFE-272-311</_dlc_DocId>
    <Type_x0020_of_x0020_Facility xmlns="03e3c738-c0d4-4340-90ba-234007c4b300">RCF</Type_x0020_of_x0020_Facility>
    <_dlc_DocIdUrl xmlns="ea0582e7-2462-434f-b2dc-40e7d8309205">
      <Url>https://sharepoint.state.me.us/sites/dhhsconnect/Commissioner/Audit/Confidential/_layouts/DocIdRedir.aspx?ID=ZS7PV56QQDFE-272-311</Url>
      <Description>ZS7PV56QQDFE-272-311</Description>
    </_dlc_DocIdUrl>
    <Template_x0020_Status xmlns="408dbdbb-a8c2-4ea2-bb18-1965dc09742c">Active</Template_x0020_Statu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1e93582838ca9b67bbe82cb89d2d3886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c84bf7c1ee5d8308f29403bd6ae9262b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  <xsd:enumeration value="SS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esk Review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3DEE03-35D7-4370-A473-33F10E8362A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86B15CF-32AF-4510-95B3-77ACA74CBE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614C56-5824-40FE-B1A4-9EC637A18C6B}">
  <ds:schemaRefs>
    <ds:schemaRef ds:uri="http://schemas.microsoft.com/office/2006/metadata/properties"/>
    <ds:schemaRef ds:uri="http://schemas.microsoft.com/office/infopath/2007/PartnerControls"/>
    <ds:schemaRef ds:uri="03e3c738-c0d4-4340-90ba-234007c4b300"/>
    <ds:schemaRef ds:uri="ea0582e7-2462-434f-b2dc-40e7d8309205"/>
    <ds:schemaRef ds:uri="408dbdbb-a8c2-4ea2-bb18-1965dc09742c"/>
  </ds:schemaRefs>
</ds:datastoreItem>
</file>

<file path=customXml/itemProps4.xml><?xml version="1.0" encoding="utf-8"?>
<ds:datastoreItem xmlns:ds="http://schemas.openxmlformats.org/officeDocument/2006/customXml" ds:itemID="{F73D5E24-B278-4FD8-8B33-71AF1A759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GeneralInfo</vt:lpstr>
      <vt:lpstr>Attestation</vt:lpstr>
      <vt:lpstr>RCF A&amp;M Allowance</vt:lpstr>
      <vt:lpstr>BedProration</vt:lpstr>
      <vt:lpstr>ErrorReport</vt:lpstr>
      <vt:lpstr>sch a</vt:lpstr>
      <vt:lpstr>sch a-1</vt:lpstr>
      <vt:lpstr>sch b</vt:lpstr>
      <vt:lpstr>sch c</vt:lpstr>
      <vt:lpstr>sch d</vt:lpstr>
      <vt:lpstr>sch e</vt:lpstr>
      <vt:lpstr>sch f</vt:lpstr>
      <vt:lpstr>sch g</vt:lpstr>
      <vt:lpstr>sch h</vt:lpstr>
      <vt:lpstr>sch i</vt:lpstr>
      <vt:lpstr>sch j</vt:lpstr>
      <vt:lpstr>sch k</vt:lpstr>
      <vt:lpstr>sch L-R&amp;B</vt:lpstr>
      <vt:lpstr>sch L-PNMI</vt:lpstr>
      <vt:lpstr>sch L-PCS</vt:lpstr>
      <vt:lpstr>sch gg-2</vt:lpstr>
      <vt:lpstr>sch gg-3</vt:lpstr>
      <vt:lpstr>sch hh</vt:lpstr>
      <vt:lpstr>'sch hh'!Print_Area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White, Trisha</cp:lastModifiedBy>
  <cp:lastPrinted>2023-07-19T19:41:25Z</cp:lastPrinted>
  <dcterms:created xsi:type="dcterms:W3CDTF">2000-05-05T16:46:51Z</dcterms:created>
  <dcterms:modified xsi:type="dcterms:W3CDTF">2024-02-29T16:54:13Z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9cb2ea18-d5bd-4598-8cf1-f1620a3d7b50</vt:lpwstr>
  </property>
  <property fmtid="{D5CDD505-2E9C-101B-9397-08002B2CF9AE}" pid="3" name="ContentTypeId">
    <vt:lpwstr>0x0101006BF8EB42704E914E9506B56C741FC7F0</vt:lpwstr>
  </property>
</Properties>
</file>