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risha White\3 Projects\A - In process templates\CR &amp; Instructions\"/>
    </mc:Choice>
  </mc:AlternateContent>
  <xr:revisionPtr revIDLastSave="0" documentId="13_ncr:1_{654598B6-5612-421E-9A9D-3FBD4934BAC2}" xr6:coauthVersionLast="47" xr6:coauthVersionMax="47" xr10:uidLastSave="{00000000-0000-0000-0000-000000000000}"/>
  <bookViews>
    <workbookView xWindow="-49410" yWindow="-120" windowWidth="29040" windowHeight="15840" tabRatio="956" xr2:uid="{00000000-000D-0000-FFFF-FFFF00000000}"/>
  </bookViews>
  <sheets>
    <sheet name="GeneralInfo" sheetId="52" r:id="rId1"/>
    <sheet name="BedProration" sheetId="56" state="hidden" r:id="rId2"/>
    <sheet name="Attestation" sheetId="54" r:id="rId3"/>
    <sheet name="RCF A&amp;M Allowance" sheetId="62" state="hidden" r:id="rId4"/>
    <sheet name="ErrorReport" sheetId="57" r:id="rId5"/>
    <sheet name="sch a-1" sheetId="44" r:id="rId6"/>
    <sheet name="sch a-1(a)" sheetId="49" r:id="rId7"/>
    <sheet name="sch a-2" sheetId="63" r:id="rId8"/>
    <sheet name="sch a-2(a)" sheetId="64" r:id="rId9"/>
    <sheet name="sch b-1" sheetId="60" r:id="rId10"/>
    <sheet name="sch b-2" sheetId="65" r:id="rId11"/>
    <sheet name="sch c" sheetId="61" r:id="rId12"/>
    <sheet name="sch d" sheetId="75" r:id="rId13"/>
    <sheet name="sch e" sheetId="58" r:id="rId14"/>
    <sheet name="sch f" sheetId="10" r:id="rId15"/>
    <sheet name="sch g" sheetId="11" r:id="rId16"/>
    <sheet name="sch h" sheetId="15" r:id="rId17"/>
    <sheet name="sch i" sheetId="14" r:id="rId18"/>
    <sheet name="sch j" sheetId="16" r:id="rId19"/>
    <sheet name="sch k" sheetId="59" r:id="rId20"/>
    <sheet name="sch L-R&amp;B-1" sheetId="30" r:id="rId21"/>
    <sheet name="sch L-PNMI-1" sheetId="50" r:id="rId22"/>
    <sheet name="sch L-PCS-1" sheetId="55" r:id="rId23"/>
    <sheet name="sch L-R&amp;B-2" sheetId="66" r:id="rId24"/>
    <sheet name="sch L-PNMI-2" sheetId="67" r:id="rId25"/>
    <sheet name="sch L-PCS-2" sheetId="68" r:id="rId26"/>
    <sheet name="sch o" sheetId="70" r:id="rId27"/>
    <sheet name="sch p" sheetId="71" r:id="rId28"/>
    <sheet name="sch gg-2-RCF1" sheetId="76" r:id="rId29"/>
    <sheet name="sch gg-3-RCF1" sheetId="80" r:id="rId30"/>
    <sheet name="sch gg-2-RCF2" sheetId="77" r:id="rId31"/>
    <sheet name="sch gg-3-RCF2" sheetId="81" r:id="rId32"/>
    <sheet name="sch hh-1" sheetId="78" r:id="rId33"/>
    <sheet name="sch hh-2" sheetId="79" r:id="rId34"/>
  </sheets>
  <definedNames>
    <definedName name="_xlnm.Print_Area" localSheetId="2">Attestation!$A$1:$K$48</definedName>
    <definedName name="_xlnm.Print_Area" localSheetId="0">GeneralInfo!$A$3:$F$155</definedName>
    <definedName name="_xlnm.Print_Area" localSheetId="13">'sch e'!$A$1:$G$132</definedName>
    <definedName name="_xlnm.Print_Area" localSheetId="15">'sch g'!$A$1:$K$34</definedName>
    <definedName name="_xlnm.Print_Area" localSheetId="16">'sch h'!$A$1:$J$26</definedName>
    <definedName name="_xlnm.Print_Area" localSheetId="32">'sch hh-1'!$A$1:$K$26</definedName>
    <definedName name="_xlnm.Print_Area" localSheetId="33">'sch hh-2'!$A$1:$K$26</definedName>
    <definedName name="_xlnm.Print_Area" localSheetId="17">'sch i'!$A$1:$P$35</definedName>
    <definedName name="_xlnm.Print_Area" localSheetId="18">'sch j'!$A$1:$L$33</definedName>
    <definedName name="_xlnm.Print_Area" localSheetId="27">'sch p'!$A$1:$J$51</definedName>
    <definedName name="wrn.Home._.Office._.Cost._.Allocation." localSheetId="9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10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11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12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28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30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29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31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32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33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26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localSheetId="27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Insurance._.Schedules." localSheetId="9" hidden="1">{"Total",#N/A,FALSE,"Sheet1";"Property",#N/A,FALSE,"Sheet1";"auto",#N/A,FALSE,"Sheet1";"gen liab",#N/A,FALSE,"Sheet1";"prof liab",#N/A,FALSE,"Sheet1";"Prior Year",#N/A,FALSE,"Sheet1"}</definedName>
    <definedName name="wrn.Insurance._.Schedules." localSheetId="10" hidden="1">{"Total",#N/A,FALSE,"Sheet1";"Property",#N/A,FALSE,"Sheet1";"auto",#N/A,FALSE,"Sheet1";"gen liab",#N/A,FALSE,"Sheet1";"prof liab",#N/A,FALSE,"Sheet1";"Prior Year",#N/A,FALSE,"Sheet1"}</definedName>
    <definedName name="wrn.Insurance._.Schedules." localSheetId="11" hidden="1">{"Total",#N/A,FALSE,"Sheet1";"Property",#N/A,FALSE,"Sheet1";"auto",#N/A,FALSE,"Sheet1";"gen liab",#N/A,FALSE,"Sheet1";"prof liab",#N/A,FALSE,"Sheet1";"Prior Year",#N/A,FALSE,"Sheet1"}</definedName>
    <definedName name="wrn.Insurance._.Schedules." localSheetId="12" hidden="1">{"Total",#N/A,FALSE,"Sheet1";"Property",#N/A,FALSE,"Sheet1";"auto",#N/A,FALSE,"Sheet1";"gen liab",#N/A,FALSE,"Sheet1";"prof liab",#N/A,FALSE,"Sheet1";"Prior Year",#N/A,FALSE,"Sheet1"}</definedName>
    <definedName name="wrn.Insurance._.Schedules." localSheetId="28" hidden="1">{"Total",#N/A,FALSE,"Sheet1";"Property",#N/A,FALSE,"Sheet1";"auto",#N/A,FALSE,"Sheet1";"gen liab",#N/A,FALSE,"Sheet1";"prof liab",#N/A,FALSE,"Sheet1";"Prior Year",#N/A,FALSE,"Sheet1"}</definedName>
    <definedName name="wrn.Insurance._.Schedules." localSheetId="30" hidden="1">{"Total",#N/A,FALSE,"Sheet1";"Property",#N/A,FALSE,"Sheet1";"auto",#N/A,FALSE,"Sheet1";"gen liab",#N/A,FALSE,"Sheet1";"prof liab",#N/A,FALSE,"Sheet1";"Prior Year",#N/A,FALSE,"Sheet1"}</definedName>
    <definedName name="wrn.Insurance._.Schedules." localSheetId="29" hidden="1">{"Total",#N/A,FALSE,"Sheet1";"Property",#N/A,FALSE,"Sheet1";"auto",#N/A,FALSE,"Sheet1";"gen liab",#N/A,FALSE,"Sheet1";"prof liab",#N/A,FALSE,"Sheet1";"Prior Year",#N/A,FALSE,"Sheet1"}</definedName>
    <definedName name="wrn.Insurance._.Schedules." localSheetId="31" hidden="1">{"Total",#N/A,FALSE,"Sheet1";"Property",#N/A,FALSE,"Sheet1";"auto",#N/A,FALSE,"Sheet1";"gen liab",#N/A,FALSE,"Sheet1";"prof liab",#N/A,FALSE,"Sheet1";"Prior Year",#N/A,FALSE,"Sheet1"}</definedName>
    <definedName name="wrn.Insurance._.Schedules." localSheetId="32" hidden="1">{"Total",#N/A,FALSE,"Sheet1";"Property",#N/A,FALSE,"Sheet1";"auto",#N/A,FALSE,"Sheet1";"gen liab",#N/A,FALSE,"Sheet1";"prof liab",#N/A,FALSE,"Sheet1";"Prior Year",#N/A,FALSE,"Sheet1"}</definedName>
    <definedName name="wrn.Insurance._.Schedules." localSheetId="33" hidden="1">{"Total",#N/A,FALSE,"Sheet1";"Property",#N/A,FALSE,"Sheet1";"auto",#N/A,FALSE,"Sheet1";"gen liab",#N/A,FALSE,"Sheet1";"prof liab",#N/A,FALSE,"Sheet1";"Prior Year",#N/A,FALSE,"Sheet1"}</definedName>
    <definedName name="wrn.Insurance._.Schedules." localSheetId="26" hidden="1">{"Total",#N/A,FALSE,"Sheet1";"Property",#N/A,FALSE,"Sheet1";"auto",#N/A,FALSE,"Sheet1";"gen liab",#N/A,FALSE,"Sheet1";"prof liab",#N/A,FALSE,"Sheet1";"Prior Year",#N/A,FALSE,"Sheet1"}</definedName>
    <definedName name="wrn.Insurance._.Schedules." localSheetId="27" hidden="1">{"Total",#N/A,FALSE,"Sheet1";"Property",#N/A,FALSE,"Sheet1";"auto",#N/A,FALSE,"Sheet1";"gen liab",#N/A,FALSE,"Sheet1";"prof liab",#N/A,FALSE,"Sheet1";"Prior Year",#N/A,FALSE,"Sheet1"}</definedName>
    <definedName name="wrn.Insurance._.Schedules." hidden="1">{"Total",#N/A,FALSE,"Sheet1";"Property",#N/A,FALSE,"Sheet1";"auto",#N/A,FALSE,"Sheet1";"gen liab",#N/A,FALSE,"Sheet1";"prof liab",#N/A,FALSE,"Sheet1";"Prior Year",#N/A,FALSE,"Sheet1"}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7" i="58" l="1"/>
  <c r="F31" i="58"/>
  <c r="F44" i="58" l="1"/>
  <c r="F18" i="58"/>
  <c r="C14" i="81"/>
  <c r="E13" i="81"/>
  <c r="G13" i="81" s="1"/>
  <c r="E12" i="81"/>
  <c r="G12" i="81" s="1"/>
  <c r="E11" i="81"/>
  <c r="G11" i="81" s="1"/>
  <c r="G10" i="81"/>
  <c r="E10" i="81"/>
  <c r="A6" i="81"/>
  <c r="A4" i="81"/>
  <c r="M3" i="81"/>
  <c r="M1" i="81"/>
  <c r="C14" i="80"/>
  <c r="E13" i="80"/>
  <c r="G13" i="80" s="1"/>
  <c r="G12" i="80"/>
  <c r="E12" i="80"/>
  <c r="G11" i="80"/>
  <c r="E11" i="80"/>
  <c r="G10" i="80"/>
  <c r="E10" i="80"/>
  <c r="A6" i="80"/>
  <c r="A4" i="80"/>
  <c r="M3" i="80"/>
  <c r="M1" i="80"/>
  <c r="F23" i="75"/>
  <c r="F25" i="75" s="1"/>
  <c r="E11" i="76"/>
  <c r="I13" i="77"/>
  <c r="I12" i="77"/>
  <c r="I11" i="77"/>
  <c r="I10" i="77"/>
  <c r="G14" i="77"/>
  <c r="C14" i="77"/>
  <c r="C14" i="76"/>
  <c r="I21" i="78"/>
  <c r="G14" i="81" l="1"/>
  <c r="G14" i="80"/>
  <c r="E10" i="77"/>
  <c r="E13" i="77" s="1"/>
  <c r="G13" i="77" s="1"/>
  <c r="E10" i="76"/>
  <c r="E13" i="76" s="1"/>
  <c r="G13" i="76" s="1"/>
  <c r="G17" i="81" l="1"/>
  <c r="I12" i="81"/>
  <c r="K12" i="81" s="1"/>
  <c r="M12" i="81" s="1"/>
  <c r="I11" i="81"/>
  <c r="K11" i="81" s="1"/>
  <c r="M11" i="81" s="1"/>
  <c r="I10" i="81"/>
  <c r="K10" i="81" s="1"/>
  <c r="I13" i="81"/>
  <c r="K13" i="81" s="1"/>
  <c r="M13" i="81" s="1"/>
  <c r="G17" i="80"/>
  <c r="I12" i="80"/>
  <c r="K12" i="80" s="1"/>
  <c r="M12" i="80" s="1"/>
  <c r="I10" i="80"/>
  <c r="K10" i="80" s="1"/>
  <c r="I13" i="80"/>
  <c r="K13" i="80" s="1"/>
  <c r="M13" i="80" s="1"/>
  <c r="I11" i="80"/>
  <c r="K11" i="80" s="1"/>
  <c r="M11" i="80" s="1"/>
  <c r="J31" i="66"/>
  <c r="J30" i="66"/>
  <c r="J31" i="30"/>
  <c r="J30" i="30"/>
  <c r="I1" i="79"/>
  <c r="I1" i="78"/>
  <c r="J29" i="66"/>
  <c r="J28" i="66"/>
  <c r="K17" i="79"/>
  <c r="K14" i="79"/>
  <c r="A5" i="79"/>
  <c r="A3" i="79"/>
  <c r="K1" i="79"/>
  <c r="J29" i="30"/>
  <c r="J28" i="30"/>
  <c r="A5" i="78"/>
  <c r="A3" i="78"/>
  <c r="K1" i="78"/>
  <c r="K17" i="78"/>
  <c r="K14" i="78"/>
  <c r="A6" i="77"/>
  <c r="A4" i="77"/>
  <c r="M3" i="77"/>
  <c r="M1" i="77"/>
  <c r="A6" i="76"/>
  <c r="A4" i="76"/>
  <c r="M3" i="76"/>
  <c r="M1" i="76"/>
  <c r="A5" i="75"/>
  <c r="A3" i="75"/>
  <c r="G1" i="75"/>
  <c r="M10" i="81" l="1"/>
  <c r="M15" i="81" s="1"/>
  <c r="K15" i="81"/>
  <c r="M10" i="80"/>
  <c r="M15" i="80" s="1"/>
  <c r="K15" i="80"/>
  <c r="I23" i="78"/>
  <c r="I23" i="79"/>
  <c r="A21" i="54" l="1"/>
  <c r="A24" i="54" l="1"/>
  <c r="A23" i="54"/>
  <c r="A22" i="54"/>
  <c r="A20" i="54"/>
  <c r="J25" i="67" l="1"/>
  <c r="J25" i="50"/>
  <c r="J31" i="16"/>
  <c r="J24" i="16"/>
  <c r="J19" i="16"/>
  <c r="J32" i="16" s="1"/>
  <c r="H35" i="14"/>
  <c r="I35" i="14" s="1"/>
  <c r="E35" i="14"/>
  <c r="H27" i="14"/>
  <c r="H28" i="14"/>
  <c r="H29" i="14"/>
  <c r="H30" i="14"/>
  <c r="H26" i="14"/>
  <c r="I26" i="14" s="1"/>
  <c r="H22" i="14"/>
  <c r="H23" i="14"/>
  <c r="H21" i="14"/>
  <c r="H13" i="14"/>
  <c r="I13" i="14" s="1"/>
  <c r="H14" i="14"/>
  <c r="H15" i="14"/>
  <c r="H16" i="14"/>
  <c r="H17" i="14"/>
  <c r="H18" i="14"/>
  <c r="H12" i="14"/>
  <c r="G31" i="14"/>
  <c r="F31" i="14"/>
  <c r="G24" i="14"/>
  <c r="F24" i="14"/>
  <c r="G19" i="14"/>
  <c r="G32" i="14" s="1"/>
  <c r="F19" i="14"/>
  <c r="E27" i="14"/>
  <c r="E28" i="14"/>
  <c r="E29" i="14"/>
  <c r="E30" i="14"/>
  <c r="E26" i="14"/>
  <c r="E22" i="14"/>
  <c r="E23" i="14"/>
  <c r="E21" i="14"/>
  <c r="E13" i="14"/>
  <c r="E14" i="14"/>
  <c r="E15" i="14"/>
  <c r="E16" i="14"/>
  <c r="E17" i="14"/>
  <c r="E18" i="14"/>
  <c r="E12" i="14"/>
  <c r="D31" i="14"/>
  <c r="C31" i="14"/>
  <c r="D24" i="14"/>
  <c r="C24" i="14"/>
  <c r="D19" i="14"/>
  <c r="C19" i="14"/>
  <c r="C32" i="14" s="1"/>
  <c r="I16" i="14" l="1"/>
  <c r="I21" i="14"/>
  <c r="I23" i="14"/>
  <c r="I28" i="14"/>
  <c r="D32" i="14"/>
  <c r="F32" i="14"/>
  <c r="H19" i="68"/>
  <c r="H20" i="68" s="1"/>
  <c r="H21" i="68" s="1"/>
  <c r="H22" i="68" s="1"/>
  <c r="H23" i="68" s="1"/>
  <c r="H13" i="68"/>
  <c r="H14" i="68" s="1"/>
  <c r="H15" i="68" s="1"/>
  <c r="H16" i="68" s="1"/>
  <c r="H17" i="68" s="1"/>
  <c r="H19" i="67"/>
  <c r="H20" i="67" s="1"/>
  <c r="H21" i="67" s="1"/>
  <c r="H22" i="67" s="1"/>
  <c r="H23" i="67" s="1"/>
  <c r="H13" i="67"/>
  <c r="H14" i="67" s="1"/>
  <c r="H15" i="67" s="1"/>
  <c r="H16" i="67" s="1"/>
  <c r="H17" i="67" s="1"/>
  <c r="H18" i="66"/>
  <c r="H19" i="66" s="1"/>
  <c r="H20" i="66" s="1"/>
  <c r="H21" i="66" s="1"/>
  <c r="H22" i="66" s="1"/>
  <c r="H12" i="66"/>
  <c r="H13" i="66" s="1"/>
  <c r="H14" i="66" s="1"/>
  <c r="H15" i="66" s="1"/>
  <c r="H16" i="66" s="1"/>
  <c r="H19" i="55"/>
  <c r="H20" i="55" s="1"/>
  <c r="H21" i="55" s="1"/>
  <c r="H22" i="55" s="1"/>
  <c r="H23" i="55" s="1"/>
  <c r="H13" i="55"/>
  <c r="H14" i="55" s="1"/>
  <c r="H15" i="55" s="1"/>
  <c r="H16" i="55" s="1"/>
  <c r="H17" i="55" s="1"/>
  <c r="H19" i="50"/>
  <c r="H20" i="50" s="1"/>
  <c r="H21" i="50" s="1"/>
  <c r="H22" i="50" s="1"/>
  <c r="H23" i="50" s="1"/>
  <c r="H13" i="50"/>
  <c r="H14" i="50" s="1"/>
  <c r="H15" i="50" s="1"/>
  <c r="H16" i="50" s="1"/>
  <c r="H17" i="50" s="1"/>
  <c r="H18" i="30"/>
  <c r="H19" i="30" s="1"/>
  <c r="H20" i="30" s="1"/>
  <c r="H21" i="30" s="1"/>
  <c r="H22" i="30" s="1"/>
  <c r="H12" i="30"/>
  <c r="H13" i="30" s="1"/>
  <c r="H14" i="30" s="1"/>
  <c r="H15" i="30" s="1"/>
  <c r="H16" i="30" s="1"/>
  <c r="H31" i="14" l="1"/>
  <c r="E31" i="14"/>
  <c r="H68" i="70" l="1"/>
  <c r="F68" i="70"/>
  <c r="M35" i="14"/>
  <c r="H16" i="70" s="1"/>
  <c r="L35" i="14"/>
  <c r="K35" i="14"/>
  <c r="F16" i="70" s="1"/>
  <c r="J35" i="14"/>
  <c r="J28" i="14"/>
  <c r="K28" i="14"/>
  <c r="L28" i="14"/>
  <c r="M28" i="14"/>
  <c r="J29" i="14"/>
  <c r="K29" i="14"/>
  <c r="L29" i="14"/>
  <c r="M29" i="14"/>
  <c r="J30" i="14"/>
  <c r="K30" i="14"/>
  <c r="L30" i="14"/>
  <c r="M30" i="14"/>
  <c r="M26" i="14"/>
  <c r="L26" i="14"/>
  <c r="K26" i="14"/>
  <c r="J26" i="14"/>
  <c r="J22" i="14"/>
  <c r="K22" i="14"/>
  <c r="D15" i="71" s="1"/>
  <c r="L22" i="14"/>
  <c r="M22" i="14"/>
  <c r="F15" i="71" s="1"/>
  <c r="J23" i="14"/>
  <c r="K23" i="14"/>
  <c r="D17" i="71" s="1"/>
  <c r="L23" i="14"/>
  <c r="M23" i="14"/>
  <c r="H29" i="70" s="1"/>
  <c r="M21" i="14"/>
  <c r="F13" i="71" s="1"/>
  <c r="L21" i="14"/>
  <c r="K21" i="14"/>
  <c r="D13" i="71" s="1"/>
  <c r="J21" i="14"/>
  <c r="M18" i="14"/>
  <c r="M17" i="14"/>
  <c r="M16" i="14"/>
  <c r="M15" i="14"/>
  <c r="M14" i="14"/>
  <c r="M13" i="14"/>
  <c r="M12" i="14"/>
  <c r="L18" i="14"/>
  <c r="L17" i="14"/>
  <c r="L16" i="14"/>
  <c r="L15" i="14"/>
  <c r="L14" i="14"/>
  <c r="L13" i="14"/>
  <c r="L12" i="14"/>
  <c r="K18" i="14"/>
  <c r="K17" i="14"/>
  <c r="K16" i="14"/>
  <c r="K15" i="14"/>
  <c r="K14" i="14"/>
  <c r="K13" i="14"/>
  <c r="K12" i="14"/>
  <c r="J18" i="14"/>
  <c r="J17" i="14"/>
  <c r="J16" i="14"/>
  <c r="J15" i="14"/>
  <c r="J14" i="14"/>
  <c r="J13" i="14"/>
  <c r="J12" i="14"/>
  <c r="L9" i="14"/>
  <c r="J9" i="14"/>
  <c r="F46" i="70" l="1"/>
  <c r="F21" i="71"/>
  <c r="H46" i="70"/>
  <c r="F29" i="70"/>
  <c r="F27" i="70"/>
  <c r="H27" i="70"/>
  <c r="H25" i="70"/>
  <c r="F25" i="70"/>
  <c r="O28" i="14"/>
  <c r="O30" i="14"/>
  <c r="N29" i="14"/>
  <c r="O35" i="14"/>
  <c r="J16" i="70" s="1"/>
  <c r="N35" i="14"/>
  <c r="J24" i="14"/>
  <c r="N26" i="14"/>
  <c r="N30" i="14"/>
  <c r="O26" i="14"/>
  <c r="O29" i="14"/>
  <c r="N28" i="14"/>
  <c r="D21" i="71"/>
  <c r="L24" i="14"/>
  <c r="O23" i="14"/>
  <c r="N23" i="14"/>
  <c r="N22" i="14"/>
  <c r="F17" i="71"/>
  <c r="F19" i="71" s="1"/>
  <c r="N12" i="14"/>
  <c r="N16" i="14"/>
  <c r="O13" i="14"/>
  <c r="O17" i="14"/>
  <c r="N21" i="14"/>
  <c r="O21" i="14"/>
  <c r="K24" i="14"/>
  <c r="O22" i="14"/>
  <c r="N17" i="14"/>
  <c r="M24" i="14"/>
  <c r="N13" i="14"/>
  <c r="O14" i="14"/>
  <c r="O18" i="14"/>
  <c r="N14" i="14"/>
  <c r="N18" i="14"/>
  <c r="O15" i="14"/>
  <c r="N15" i="14"/>
  <c r="O12" i="14"/>
  <c r="O16" i="14"/>
  <c r="M19" i="14"/>
  <c r="L19" i="14"/>
  <c r="J19" i="14"/>
  <c r="K19" i="14"/>
  <c r="B1" i="44"/>
  <c r="B1" i="49"/>
  <c r="I1" i="60"/>
  <c r="P1" i="30"/>
  <c r="J1" i="50"/>
  <c r="J1" i="55"/>
  <c r="C1" i="63"/>
  <c r="B1" i="64"/>
  <c r="I1" i="65"/>
  <c r="P1" i="66"/>
  <c r="J1" i="67"/>
  <c r="J1" i="68"/>
  <c r="F9" i="71"/>
  <c r="D9" i="71"/>
  <c r="H11" i="70"/>
  <c r="F11" i="70"/>
  <c r="F69" i="70" s="1"/>
  <c r="A3" i="71"/>
  <c r="A5" i="71"/>
  <c r="A6" i="70"/>
  <c r="A64" i="70" s="1"/>
  <c r="A4" i="70"/>
  <c r="A62" i="70" s="1"/>
  <c r="J1" i="71"/>
  <c r="M1" i="70"/>
  <c r="M59" i="70" s="1"/>
  <c r="J40" i="71"/>
  <c r="J41" i="71" s="1"/>
  <c r="J31" i="71"/>
  <c r="F32" i="71" s="1"/>
  <c r="J28" i="71"/>
  <c r="H29" i="71" s="1"/>
  <c r="H69" i="70"/>
  <c r="L24" i="68"/>
  <c r="J24" i="68"/>
  <c r="C15" i="64" s="1"/>
  <c r="F24" i="68"/>
  <c r="C13" i="64" s="1"/>
  <c r="N23" i="68"/>
  <c r="N22" i="68"/>
  <c r="N21" i="68"/>
  <c r="N20" i="68"/>
  <c r="N19" i="68"/>
  <c r="N18" i="68"/>
  <c r="N17" i="68"/>
  <c r="N16" i="68"/>
  <c r="N15" i="68"/>
  <c r="N14" i="68"/>
  <c r="N13" i="68"/>
  <c r="N12" i="68"/>
  <c r="A5" i="68"/>
  <c r="A3" i="68"/>
  <c r="N1" i="68"/>
  <c r="L25" i="67"/>
  <c r="F25" i="67"/>
  <c r="N23" i="67"/>
  <c r="N22" i="67"/>
  <c r="N21" i="67"/>
  <c r="N20" i="67"/>
  <c r="N19" i="67"/>
  <c r="N18" i="67"/>
  <c r="N17" i="67"/>
  <c r="N16" i="67"/>
  <c r="N15" i="67"/>
  <c r="N14" i="67"/>
  <c r="N13" i="67"/>
  <c r="N12" i="67"/>
  <c r="D12" i="67"/>
  <c r="A5" i="67"/>
  <c r="A3" i="67"/>
  <c r="N1" i="67"/>
  <c r="R23" i="66"/>
  <c r="P23" i="66"/>
  <c r="L23" i="66"/>
  <c r="J23" i="66"/>
  <c r="F23" i="66"/>
  <c r="T22" i="66"/>
  <c r="N22" i="66"/>
  <c r="T21" i="66"/>
  <c r="N21" i="66"/>
  <c r="T20" i="66"/>
  <c r="N20" i="66"/>
  <c r="T19" i="66"/>
  <c r="N19" i="66"/>
  <c r="T18" i="66"/>
  <c r="N18" i="66"/>
  <c r="T17" i="66"/>
  <c r="N17" i="66"/>
  <c r="T16" i="66"/>
  <c r="N16" i="66"/>
  <c r="T15" i="66"/>
  <c r="N15" i="66"/>
  <c r="T14" i="66"/>
  <c r="N14" i="66"/>
  <c r="T13" i="66"/>
  <c r="N13" i="66"/>
  <c r="T12" i="66"/>
  <c r="N12" i="66"/>
  <c r="D12" i="66"/>
  <c r="D13" i="66" s="1"/>
  <c r="D14" i="66" s="1"/>
  <c r="D15" i="66" s="1"/>
  <c r="D16" i="66" s="1"/>
  <c r="D17" i="66" s="1"/>
  <c r="D18" i="66" s="1"/>
  <c r="D19" i="66" s="1"/>
  <c r="D20" i="66" s="1"/>
  <c r="D21" i="66" s="1"/>
  <c r="D22" i="66" s="1"/>
  <c r="T11" i="66"/>
  <c r="N11" i="66"/>
  <c r="A5" i="66"/>
  <c r="A3" i="66"/>
  <c r="T1" i="66"/>
  <c r="C21" i="63" l="1"/>
  <c r="E11" i="77"/>
  <c r="G11" i="77" s="1"/>
  <c r="H41" i="71"/>
  <c r="N25" i="67"/>
  <c r="N24" i="68"/>
  <c r="C11" i="64" s="1"/>
  <c r="D41" i="71"/>
  <c r="T23" i="66"/>
  <c r="J12" i="79" s="1"/>
  <c r="C19" i="63"/>
  <c r="H32" i="71"/>
  <c r="F41" i="71"/>
  <c r="J46" i="70"/>
  <c r="H17" i="71"/>
  <c r="J17" i="71" s="1"/>
  <c r="H18" i="71" s="1"/>
  <c r="J29" i="70"/>
  <c r="H15" i="71"/>
  <c r="J15" i="71" s="1"/>
  <c r="D16" i="71" s="1"/>
  <c r="J27" i="70"/>
  <c r="H13" i="71"/>
  <c r="J13" i="71" s="1"/>
  <c r="J14" i="71" s="1"/>
  <c r="J25" i="70"/>
  <c r="F11" i="71"/>
  <c r="H13" i="70"/>
  <c r="D11" i="71"/>
  <c r="F13" i="70"/>
  <c r="H21" i="71"/>
  <c r="O24" i="14"/>
  <c r="N24" i="14"/>
  <c r="N19" i="14"/>
  <c r="O19" i="14"/>
  <c r="J13" i="70" s="1"/>
  <c r="D29" i="71"/>
  <c r="J32" i="71"/>
  <c r="F29" i="71"/>
  <c r="D32" i="71"/>
  <c r="D19" i="71"/>
  <c r="J29" i="71"/>
  <c r="C18" i="61"/>
  <c r="C19" i="61"/>
  <c r="G5" i="56"/>
  <c r="G6" i="56"/>
  <c r="G7" i="56"/>
  <c r="G8" i="56"/>
  <c r="G4" i="56"/>
  <c r="F33" i="52"/>
  <c r="F32" i="52"/>
  <c r="F31" i="52"/>
  <c r="F30" i="52"/>
  <c r="F29" i="52"/>
  <c r="E42" i="65"/>
  <c r="I40" i="65"/>
  <c r="C40" i="65"/>
  <c r="I39" i="65"/>
  <c r="C39" i="65"/>
  <c r="I38" i="65"/>
  <c r="C38" i="65"/>
  <c r="E32" i="65"/>
  <c r="I32" i="65" s="1"/>
  <c r="C32" i="65"/>
  <c r="E31" i="65"/>
  <c r="I31" i="65" s="1"/>
  <c r="C31" i="65"/>
  <c r="E30" i="65"/>
  <c r="I30" i="65" s="1"/>
  <c r="C30" i="65"/>
  <c r="E24" i="65"/>
  <c r="I24" i="65" s="1"/>
  <c r="C24" i="65"/>
  <c r="E23" i="65"/>
  <c r="I23" i="65" s="1"/>
  <c r="C23" i="65"/>
  <c r="E22" i="65"/>
  <c r="I22" i="65" s="1"/>
  <c r="C22" i="65"/>
  <c r="E17" i="65"/>
  <c r="I16" i="65"/>
  <c r="I15" i="65"/>
  <c r="I14" i="65"/>
  <c r="A6" i="65"/>
  <c r="A3" i="65"/>
  <c r="K1" i="65"/>
  <c r="A5" i="64"/>
  <c r="A3" i="64"/>
  <c r="C1" i="64"/>
  <c r="A5" i="63"/>
  <c r="A3" i="63"/>
  <c r="E1" i="63"/>
  <c r="J11" i="79" l="1"/>
  <c r="K13" i="79" s="1"/>
  <c r="K15" i="79" s="1"/>
  <c r="K18" i="79" s="1"/>
  <c r="I21" i="79"/>
  <c r="I13" i="79"/>
  <c r="I15" i="79" s="1"/>
  <c r="I18" i="79" s="1"/>
  <c r="G10" i="77"/>
  <c r="E12" i="77"/>
  <c r="G12" i="77" s="1"/>
  <c r="F34" i="71"/>
  <c r="C17" i="63"/>
  <c r="I17" i="65"/>
  <c r="K17" i="65" s="1"/>
  <c r="I25" i="65"/>
  <c r="K25" i="65" s="1"/>
  <c r="F16" i="71"/>
  <c r="J16" i="71"/>
  <c r="H16" i="71"/>
  <c r="H19" i="71"/>
  <c r="J19" i="71" s="1"/>
  <c r="F20" i="71" s="1"/>
  <c r="D18" i="71"/>
  <c r="J18" i="71"/>
  <c r="F18" i="71"/>
  <c r="F14" i="71"/>
  <c r="H14" i="71"/>
  <c r="D14" i="71"/>
  <c r="J21" i="71"/>
  <c r="H11" i="71"/>
  <c r="J11" i="71" s="1"/>
  <c r="F12" i="71" s="1"/>
  <c r="I33" i="65"/>
  <c r="E25" i="65"/>
  <c r="E33" i="65"/>
  <c r="G17" i="77" l="1"/>
  <c r="K10" i="77"/>
  <c r="K12" i="77"/>
  <c r="M12" i="77" s="1"/>
  <c r="I20" i="79"/>
  <c r="I22" i="79" s="1"/>
  <c r="I24" i="79" s="1"/>
  <c r="C23" i="63" s="1"/>
  <c r="J20" i="71"/>
  <c r="H20" i="71"/>
  <c r="D20" i="71"/>
  <c r="D22" i="71"/>
  <c r="H22" i="71"/>
  <c r="F22" i="71"/>
  <c r="J22" i="71"/>
  <c r="D12" i="71"/>
  <c r="H12" i="71"/>
  <c r="J12" i="71"/>
  <c r="K11" i="77" l="1"/>
  <c r="M11" i="77" s="1"/>
  <c r="K13" i="77"/>
  <c r="M13" i="77" s="1"/>
  <c r="M10" i="77"/>
  <c r="D5" i="56"/>
  <c r="D8" i="56"/>
  <c r="D4" i="56"/>
  <c r="F5" i="56"/>
  <c r="F6" i="56"/>
  <c r="F7" i="56"/>
  <c r="F8" i="56"/>
  <c r="F4" i="56"/>
  <c r="D7" i="56"/>
  <c r="D6" i="56"/>
  <c r="M15" i="77" l="1"/>
  <c r="K15" i="77"/>
  <c r="A5" i="59"/>
  <c r="A3" i="59"/>
  <c r="N1" i="59"/>
  <c r="C1" i="49" l="1"/>
  <c r="A5" i="61"/>
  <c r="A3" i="61"/>
  <c r="I1" i="61"/>
  <c r="A6" i="60"/>
  <c r="A3" i="60"/>
  <c r="K1" i="60"/>
  <c r="E42" i="60"/>
  <c r="I40" i="60"/>
  <c r="C40" i="60"/>
  <c r="I39" i="60"/>
  <c r="C39" i="60"/>
  <c r="I38" i="60"/>
  <c r="C38" i="60"/>
  <c r="E32" i="60"/>
  <c r="I32" i="60" s="1"/>
  <c r="C32" i="60"/>
  <c r="E31" i="60"/>
  <c r="I31" i="60" s="1"/>
  <c r="C31" i="60"/>
  <c r="E30" i="60"/>
  <c r="I30" i="60" s="1"/>
  <c r="C30" i="60"/>
  <c r="E24" i="60"/>
  <c r="I24" i="60" s="1"/>
  <c r="C24" i="60"/>
  <c r="E23" i="60"/>
  <c r="I23" i="60" s="1"/>
  <c r="C23" i="60"/>
  <c r="E22" i="60"/>
  <c r="C22" i="60"/>
  <c r="E17" i="60"/>
  <c r="I16" i="60"/>
  <c r="I15" i="60"/>
  <c r="I14" i="60"/>
  <c r="I17" i="60" l="1"/>
  <c r="K17" i="60" s="1"/>
  <c r="E25" i="60"/>
  <c r="I22" i="60"/>
  <c r="I25" i="60" s="1"/>
  <c r="K25" i="60" s="1"/>
  <c r="I33" i="60"/>
  <c r="E33" i="60"/>
  <c r="D12" i="30" l="1"/>
  <c r="D13" i="67" s="1"/>
  <c r="L31" i="16"/>
  <c r="D31" i="16"/>
  <c r="E31" i="16"/>
  <c r="F31" i="16"/>
  <c r="G31" i="16"/>
  <c r="H31" i="16"/>
  <c r="C31" i="16"/>
  <c r="L24" i="16"/>
  <c r="D24" i="16"/>
  <c r="E24" i="16"/>
  <c r="F24" i="16"/>
  <c r="G24" i="16"/>
  <c r="H24" i="16"/>
  <c r="C24" i="16"/>
  <c r="L19" i="16"/>
  <c r="L32" i="16" s="1"/>
  <c r="B30" i="16"/>
  <c r="B29" i="16"/>
  <c r="C19" i="16"/>
  <c r="H19" i="16"/>
  <c r="H32" i="16" s="1"/>
  <c r="H33" i="14" s="1"/>
  <c r="I18" i="16"/>
  <c r="K18" i="16" s="1"/>
  <c r="G19" i="16"/>
  <c r="F19" i="16"/>
  <c r="E19" i="16"/>
  <c r="D19" i="16"/>
  <c r="H24" i="14"/>
  <c r="E24" i="14"/>
  <c r="A6" i="58"/>
  <c r="A118" i="58" s="1"/>
  <c r="A4" i="58"/>
  <c r="A116" i="58" s="1"/>
  <c r="G1" i="58"/>
  <c r="G113" i="58" s="1"/>
  <c r="D129" i="58"/>
  <c r="G128" i="58"/>
  <c r="G127" i="58"/>
  <c r="G126" i="58"/>
  <c r="G125" i="58"/>
  <c r="D111" i="58"/>
  <c r="G110" i="58"/>
  <c r="D108" i="70" s="1"/>
  <c r="G109" i="58"/>
  <c r="D107" i="70" s="1"/>
  <c r="G108" i="58"/>
  <c r="D106" i="70" s="1"/>
  <c r="J106" i="70" s="1"/>
  <c r="G107" i="58"/>
  <c r="D105" i="70" s="1"/>
  <c r="G106" i="58"/>
  <c r="D104" i="70" s="1"/>
  <c r="G105" i="58"/>
  <c r="D103" i="70" s="1"/>
  <c r="J103" i="70" s="1"/>
  <c r="G104" i="58"/>
  <c r="D102" i="70" s="1"/>
  <c r="G103" i="58"/>
  <c r="D101" i="70" s="1"/>
  <c r="G102" i="58"/>
  <c r="D100" i="70" s="1"/>
  <c r="G101" i="58"/>
  <c r="D99" i="70" s="1"/>
  <c r="G100" i="58"/>
  <c r="D98" i="70" s="1"/>
  <c r="G99" i="58"/>
  <c r="D97" i="70" s="1"/>
  <c r="G98" i="58"/>
  <c r="D96" i="70" s="1"/>
  <c r="G96" i="58"/>
  <c r="D94" i="70" s="1"/>
  <c r="F92" i="58"/>
  <c r="D92" i="58"/>
  <c r="G91" i="58"/>
  <c r="D90" i="70" s="1"/>
  <c r="G90" i="58"/>
  <c r="D89" i="70" s="1"/>
  <c r="G89" i="58"/>
  <c r="D88" i="70" s="1"/>
  <c r="G88" i="58"/>
  <c r="D87" i="70" s="1"/>
  <c r="G87" i="58"/>
  <c r="D86" i="70" s="1"/>
  <c r="G86" i="58"/>
  <c r="D85" i="70" s="1"/>
  <c r="G85" i="58"/>
  <c r="D84" i="70" s="1"/>
  <c r="G84" i="58"/>
  <c r="D83" i="70" s="1"/>
  <c r="J83" i="70" s="1"/>
  <c r="G83" i="58"/>
  <c r="D82" i="70" s="1"/>
  <c r="G82" i="58"/>
  <c r="D81" i="70" s="1"/>
  <c r="G81" i="58"/>
  <c r="D80" i="70" s="1"/>
  <c r="G80" i="58"/>
  <c r="D79" i="70" s="1"/>
  <c r="G79" i="58"/>
  <c r="D78" i="70" s="1"/>
  <c r="G78" i="58"/>
  <c r="D77" i="70" s="1"/>
  <c r="G77" i="58"/>
  <c r="D76" i="70" s="1"/>
  <c r="G76" i="58"/>
  <c r="D75" i="70" s="1"/>
  <c r="G75" i="58"/>
  <c r="D74" i="70" s="1"/>
  <c r="G74" i="58"/>
  <c r="D73" i="70" s="1"/>
  <c r="G73" i="58"/>
  <c r="D72" i="70" s="1"/>
  <c r="G72" i="58"/>
  <c r="D71" i="70" s="1"/>
  <c r="F60" i="58"/>
  <c r="D60" i="58"/>
  <c r="G59" i="58"/>
  <c r="D57" i="70" s="1"/>
  <c r="G58" i="58"/>
  <c r="D56" i="70" s="1"/>
  <c r="G57" i="58"/>
  <c r="D55" i="70" s="1"/>
  <c r="G56" i="58"/>
  <c r="D54" i="70" s="1"/>
  <c r="G55" i="58"/>
  <c r="D53" i="70" s="1"/>
  <c r="G54" i="58"/>
  <c r="D52" i="70" s="1"/>
  <c r="G53" i="58"/>
  <c r="D51" i="70" s="1"/>
  <c r="G52" i="58"/>
  <c r="D50" i="70" s="1"/>
  <c r="G51" i="58"/>
  <c r="D49" i="70" s="1"/>
  <c r="G50" i="58"/>
  <c r="D48" i="70" s="1"/>
  <c r="G49" i="58"/>
  <c r="D47" i="70" s="1"/>
  <c r="G48" i="58"/>
  <c r="D46" i="70" s="1"/>
  <c r="D45" i="58"/>
  <c r="G44" i="58"/>
  <c r="D43" i="70" s="1"/>
  <c r="J43" i="70" s="1"/>
  <c r="G41" i="58"/>
  <c r="D40" i="70" s="1"/>
  <c r="G40" i="58"/>
  <c r="D39" i="70" s="1"/>
  <c r="G39" i="58"/>
  <c r="D38" i="70" s="1"/>
  <c r="G38" i="58"/>
  <c r="D37" i="70" s="1"/>
  <c r="G37" i="58"/>
  <c r="D36" i="70" s="1"/>
  <c r="G36" i="58"/>
  <c r="D35" i="70" s="1"/>
  <c r="D32" i="58"/>
  <c r="G30" i="58"/>
  <c r="D30" i="70" s="1"/>
  <c r="G29" i="58"/>
  <c r="D29" i="70" s="1"/>
  <c r="G28" i="58"/>
  <c r="D28" i="70" s="1"/>
  <c r="G27" i="58"/>
  <c r="D27" i="70" s="1"/>
  <c r="G26" i="58"/>
  <c r="D26" i="70" s="1"/>
  <c r="G25" i="58"/>
  <c r="D25" i="70" s="1"/>
  <c r="D22" i="58"/>
  <c r="G21" i="58"/>
  <c r="D22" i="70" s="1"/>
  <c r="J22" i="70" s="1"/>
  <c r="G18" i="58"/>
  <c r="D19" i="70" s="1"/>
  <c r="G17" i="58"/>
  <c r="D18" i="70" s="1"/>
  <c r="G16" i="58"/>
  <c r="D17" i="70" s="1"/>
  <c r="G15" i="58"/>
  <c r="D16" i="70" s="1"/>
  <c r="C10" i="57" s="1"/>
  <c r="G14" i="58"/>
  <c r="D15" i="70" s="1"/>
  <c r="G13" i="58"/>
  <c r="D14" i="70" s="1"/>
  <c r="G12" i="58"/>
  <c r="D13" i="70" s="1"/>
  <c r="E4" i="56"/>
  <c r="C32" i="16" l="1"/>
  <c r="I24" i="16"/>
  <c r="D32" i="16"/>
  <c r="F30" i="70"/>
  <c r="H30" i="70"/>
  <c r="F39" i="70"/>
  <c r="H39" i="70"/>
  <c r="F51" i="70"/>
  <c r="H51" i="70"/>
  <c r="J102" i="70"/>
  <c r="H102" i="70"/>
  <c r="F102" i="70"/>
  <c r="H38" i="70"/>
  <c r="F38" i="70"/>
  <c r="C9" i="57"/>
  <c r="D58" i="70"/>
  <c r="H50" i="70"/>
  <c r="F50" i="70"/>
  <c r="J97" i="70"/>
  <c r="H97" i="70"/>
  <c r="F97" i="70"/>
  <c r="J101" i="70"/>
  <c r="H101" i="70"/>
  <c r="F101" i="70"/>
  <c r="H105" i="70"/>
  <c r="F105" i="70"/>
  <c r="E32" i="16"/>
  <c r="F47" i="70"/>
  <c r="H47" i="70"/>
  <c r="J98" i="70"/>
  <c r="H15" i="70"/>
  <c r="F15" i="70"/>
  <c r="H40" i="70"/>
  <c r="F40" i="70"/>
  <c r="H48" i="70"/>
  <c r="F48" i="70"/>
  <c r="F52" i="70"/>
  <c r="H52" i="70"/>
  <c r="H56" i="70"/>
  <c r="F56" i="70"/>
  <c r="F87" i="70"/>
  <c r="H87" i="70"/>
  <c r="J99" i="70"/>
  <c r="H99" i="70"/>
  <c r="F99" i="70"/>
  <c r="J107" i="70"/>
  <c r="F107" i="70"/>
  <c r="H107" i="70"/>
  <c r="G32" i="16"/>
  <c r="D13" i="30"/>
  <c r="H14" i="70"/>
  <c r="F14" i="70"/>
  <c r="F26" i="70"/>
  <c r="H26" i="70"/>
  <c r="F55" i="70"/>
  <c r="H55" i="70"/>
  <c r="J94" i="70"/>
  <c r="F94" i="70"/>
  <c r="H94" i="70"/>
  <c r="F28" i="70"/>
  <c r="H28" i="70"/>
  <c r="F49" i="70"/>
  <c r="H49" i="70"/>
  <c r="H53" i="70"/>
  <c r="F53" i="70"/>
  <c r="H57" i="70"/>
  <c r="F57" i="70"/>
  <c r="J96" i="70"/>
  <c r="H96" i="70"/>
  <c r="F96" i="70"/>
  <c r="J100" i="70"/>
  <c r="H100" i="70"/>
  <c r="F100" i="70"/>
  <c r="J104" i="70"/>
  <c r="F104" i="70"/>
  <c r="H104" i="70"/>
  <c r="J108" i="70"/>
  <c r="H108" i="70"/>
  <c r="F108" i="70"/>
  <c r="C8" i="57"/>
  <c r="F32" i="16"/>
  <c r="A66" i="58"/>
  <c r="A64" i="58"/>
  <c r="D93" i="58"/>
  <c r="D131" i="58" s="1"/>
  <c r="D135" i="58" s="1"/>
  <c r="G61" i="58"/>
  <c r="G60" i="58"/>
  <c r="G92" i="58"/>
  <c r="D91" i="70" s="1"/>
  <c r="N23" i="55"/>
  <c r="N22" i="55"/>
  <c r="N21" i="55"/>
  <c r="N20" i="55"/>
  <c r="N19" i="55"/>
  <c r="N18" i="55"/>
  <c r="N17" i="55"/>
  <c r="N16" i="55"/>
  <c r="N15" i="55"/>
  <c r="N14" i="55"/>
  <c r="N13" i="55"/>
  <c r="N12" i="55"/>
  <c r="N24" i="55" s="1"/>
  <c r="L24" i="55"/>
  <c r="J24" i="55"/>
  <c r="F24" i="55"/>
  <c r="N13" i="50"/>
  <c r="N14" i="50"/>
  <c r="N15" i="50"/>
  <c r="N16" i="50"/>
  <c r="N17" i="50"/>
  <c r="N18" i="50"/>
  <c r="N19" i="50"/>
  <c r="N20" i="50"/>
  <c r="N21" i="50"/>
  <c r="N22" i="50"/>
  <c r="N23" i="50"/>
  <c r="N12" i="50"/>
  <c r="L25" i="50"/>
  <c r="F25" i="50"/>
  <c r="T12" i="30"/>
  <c r="T13" i="30"/>
  <c r="T14" i="30"/>
  <c r="T15" i="30"/>
  <c r="T16" i="30"/>
  <c r="T17" i="30"/>
  <c r="T18" i="30"/>
  <c r="T19" i="30"/>
  <c r="T20" i="30"/>
  <c r="T21" i="30"/>
  <c r="T22" i="30"/>
  <c r="T11" i="30"/>
  <c r="R23" i="30"/>
  <c r="P23" i="30"/>
  <c r="N22" i="30"/>
  <c r="N21" i="30"/>
  <c r="N20" i="30"/>
  <c r="N19" i="30"/>
  <c r="N18" i="30"/>
  <c r="N17" i="30"/>
  <c r="N16" i="30"/>
  <c r="N15" i="30"/>
  <c r="N14" i="30"/>
  <c r="N13" i="30"/>
  <c r="N12" i="30"/>
  <c r="N11" i="30"/>
  <c r="L23" i="30"/>
  <c r="J23" i="30"/>
  <c r="F23" i="30"/>
  <c r="D13" i="50"/>
  <c r="D12" i="50"/>
  <c r="J51" i="70" l="1"/>
  <c r="J47" i="70"/>
  <c r="N25" i="50"/>
  <c r="T23" i="30"/>
  <c r="J52" i="70"/>
  <c r="J40" i="70"/>
  <c r="J14" i="70"/>
  <c r="J56" i="70"/>
  <c r="J38" i="70"/>
  <c r="J39" i="70"/>
  <c r="J49" i="70"/>
  <c r="J55" i="70"/>
  <c r="J53" i="70"/>
  <c r="J87" i="70"/>
  <c r="J57" i="70"/>
  <c r="J30" i="70"/>
  <c r="J48" i="70"/>
  <c r="J50" i="70"/>
  <c r="D14" i="67"/>
  <c r="D14" i="30"/>
  <c r="D12" i="55"/>
  <c r="D12" i="68"/>
  <c r="D13" i="55"/>
  <c r="D13" i="68"/>
  <c r="C21" i="44"/>
  <c r="J26" i="70"/>
  <c r="D14" i="50"/>
  <c r="J28" i="70"/>
  <c r="J15" i="70"/>
  <c r="C15" i="49"/>
  <c r="C13" i="49"/>
  <c r="C11" i="49"/>
  <c r="C19" i="44"/>
  <c r="D34" i="71" l="1"/>
  <c r="J34" i="71" s="1"/>
  <c r="J12" i="78"/>
  <c r="C17" i="44"/>
  <c r="G11" i="76"/>
  <c r="G14" i="76" s="1"/>
  <c r="I11" i="76" s="1"/>
  <c r="I13" i="78"/>
  <c r="I15" i="78" s="1"/>
  <c r="I18" i="78" s="1"/>
  <c r="J11" i="78"/>
  <c r="K13" i="78" s="1"/>
  <c r="K15" i="78" s="1"/>
  <c r="K18" i="78" s="1"/>
  <c r="D15" i="67"/>
  <c r="D15" i="30"/>
  <c r="D15" i="50"/>
  <c r="D14" i="55"/>
  <c r="D14" i="68"/>
  <c r="A2" i="57"/>
  <c r="A1" i="57"/>
  <c r="G57" i="10"/>
  <c r="I10" i="76" l="1"/>
  <c r="I13" i="76"/>
  <c r="I12" i="76"/>
  <c r="I20" i="78"/>
  <c r="I22" i="78" s="1"/>
  <c r="I24" i="78" s="1"/>
  <c r="C23" i="44" s="1"/>
  <c r="G10" i="76"/>
  <c r="E12" i="76"/>
  <c r="G12" i="76" s="1"/>
  <c r="H35" i="71"/>
  <c r="D35" i="71"/>
  <c r="J35" i="71"/>
  <c r="F35" i="71"/>
  <c r="D15" i="55"/>
  <c r="D15" i="68"/>
  <c r="D16" i="67"/>
  <c r="D16" i="30"/>
  <c r="D16" i="50"/>
  <c r="A5" i="55"/>
  <c r="A5" i="50"/>
  <c r="A5" i="30"/>
  <c r="A5" i="49"/>
  <c r="A5" i="44"/>
  <c r="A6" i="16"/>
  <c r="A5" i="15"/>
  <c r="A6" i="14"/>
  <c r="A5" i="11"/>
  <c r="A5" i="10"/>
  <c r="K11" i="76" l="1"/>
  <c r="M11" i="76" s="1"/>
  <c r="K12" i="76"/>
  <c r="M12" i="76" s="1"/>
  <c r="F43" i="58" s="1"/>
  <c r="G43" i="58" s="1"/>
  <c r="D42" i="70" s="1"/>
  <c r="J42" i="70" s="1"/>
  <c r="K13" i="76"/>
  <c r="M13" i="76" s="1"/>
  <c r="G17" i="76"/>
  <c r="F98" i="70"/>
  <c r="F17" i="70"/>
  <c r="F37" i="70"/>
  <c r="F36" i="70"/>
  <c r="F19" i="70"/>
  <c r="F54" i="70"/>
  <c r="F18" i="70"/>
  <c r="K10" i="76"/>
  <c r="H98" i="70"/>
  <c r="H19" i="70"/>
  <c r="H37" i="70"/>
  <c r="H36" i="70"/>
  <c r="H17" i="70"/>
  <c r="H54" i="70"/>
  <c r="H58" i="70" s="1"/>
  <c r="F46" i="71" s="1"/>
  <c r="H18" i="70"/>
  <c r="D16" i="55"/>
  <c r="D16" i="68"/>
  <c r="D17" i="67"/>
  <c r="D17" i="30"/>
  <c r="D17" i="50"/>
  <c r="A3" i="55"/>
  <c r="A3" i="50"/>
  <c r="A3" i="30"/>
  <c r="A3" i="49"/>
  <c r="A3" i="44"/>
  <c r="A3" i="16"/>
  <c r="A3" i="15"/>
  <c r="A3" i="14"/>
  <c r="A3" i="11"/>
  <c r="A3" i="10"/>
  <c r="K15" i="76" l="1"/>
  <c r="F111" i="58"/>
  <c r="G97" i="58"/>
  <c r="F32" i="58"/>
  <c r="J18" i="70"/>
  <c r="J37" i="70"/>
  <c r="J54" i="70"/>
  <c r="J58" i="70" s="1"/>
  <c r="H46" i="71" s="1"/>
  <c r="F58" i="70"/>
  <c r="D46" i="71" s="1"/>
  <c r="J17" i="70"/>
  <c r="J19" i="70"/>
  <c r="F45" i="58"/>
  <c r="F93" i="58" s="1"/>
  <c r="G42" i="58"/>
  <c r="M10" i="76"/>
  <c r="M15" i="76" s="1"/>
  <c r="J36" i="70"/>
  <c r="D17" i="55"/>
  <c r="D17" i="68"/>
  <c r="D18" i="67"/>
  <c r="D18" i="30"/>
  <c r="D18" i="50"/>
  <c r="E5" i="56"/>
  <c r="E6" i="56"/>
  <c r="E7" i="56"/>
  <c r="E8" i="56"/>
  <c r="B5" i="56"/>
  <c r="B6" i="56"/>
  <c r="B7" i="56"/>
  <c r="B8" i="56"/>
  <c r="B4" i="56"/>
  <c r="D95" i="70" l="1"/>
  <c r="G111" i="58"/>
  <c r="G31" i="58"/>
  <c r="D31" i="70" s="1"/>
  <c r="D32" i="70" s="1"/>
  <c r="J46" i="71"/>
  <c r="D41" i="70"/>
  <c r="G45" i="58"/>
  <c r="G93" i="58" s="1"/>
  <c r="F20" i="58"/>
  <c r="G20" i="58" s="1"/>
  <c r="D21" i="70" s="1"/>
  <c r="D19" i="67"/>
  <c r="D19" i="30"/>
  <c r="D19" i="50"/>
  <c r="D18" i="55"/>
  <c r="D18" i="68"/>
  <c r="B9" i="56"/>
  <c r="C4" i="56" s="1"/>
  <c r="N1" i="55"/>
  <c r="N1" i="50"/>
  <c r="T1" i="30"/>
  <c r="E1" i="44"/>
  <c r="L1" i="16"/>
  <c r="J1" i="15"/>
  <c r="P1" i="14"/>
  <c r="K1" i="11"/>
  <c r="G1" i="10"/>
  <c r="H31" i="70" l="1"/>
  <c r="H32" i="70" s="1"/>
  <c r="F44" i="71" s="1"/>
  <c r="F31" i="70"/>
  <c r="F32" i="70" s="1"/>
  <c r="D44" i="71" s="1"/>
  <c r="F95" i="70"/>
  <c r="D47" i="71" s="1"/>
  <c r="H95" i="70"/>
  <c r="F47" i="71" s="1"/>
  <c r="J95" i="70"/>
  <c r="H47" i="71" s="1"/>
  <c r="D109" i="70"/>
  <c r="G32" i="58"/>
  <c r="F22" i="58"/>
  <c r="G19" i="58"/>
  <c r="J41" i="70"/>
  <c r="D44" i="70"/>
  <c r="D92" i="70" s="1"/>
  <c r="F21" i="70"/>
  <c r="H21" i="70"/>
  <c r="D19" i="55"/>
  <c r="D19" i="68"/>
  <c r="D20" i="67"/>
  <c r="D20" i="30"/>
  <c r="D20" i="50"/>
  <c r="C7" i="56"/>
  <c r="C8" i="56"/>
  <c r="C5" i="56"/>
  <c r="C6" i="56"/>
  <c r="K8" i="65" l="1"/>
  <c r="K10" i="65" s="1"/>
  <c r="I27" i="65" s="1"/>
  <c r="K8" i="60"/>
  <c r="K10" i="60" s="1"/>
  <c r="I27" i="60" s="1"/>
  <c r="J31" i="70"/>
  <c r="J32" i="70" s="1"/>
  <c r="H44" i="71" s="1"/>
  <c r="J44" i="71" s="1"/>
  <c r="J21" i="70"/>
  <c r="D20" i="70"/>
  <c r="G22" i="58"/>
  <c r="D21" i="67"/>
  <c r="D21" i="30"/>
  <c r="D21" i="50"/>
  <c r="D20" i="55"/>
  <c r="D20" i="68"/>
  <c r="G9" i="56"/>
  <c r="H37" i="71" s="1"/>
  <c r="F9" i="56"/>
  <c r="D9" i="56"/>
  <c r="E7" i="61" s="1"/>
  <c r="E9" i="56"/>
  <c r="C9" i="56"/>
  <c r="C16" i="54"/>
  <c r="C15" i="54"/>
  <c r="K11" i="65" l="1"/>
  <c r="K18" i="65" s="1"/>
  <c r="C10" i="64" s="1"/>
  <c r="C12" i="64" s="1"/>
  <c r="C14" i="64" s="1"/>
  <c r="C16" i="64" s="1"/>
  <c r="K11" i="60"/>
  <c r="K18" i="60" s="1"/>
  <c r="D23" i="70"/>
  <c r="H20" i="70"/>
  <c r="H23" i="70" s="1"/>
  <c r="F43" i="71" s="1"/>
  <c r="F20" i="70"/>
  <c r="F23" i="70" s="1"/>
  <c r="D43" i="71" s="1"/>
  <c r="D21" i="55"/>
  <c r="D21" i="68"/>
  <c r="D22" i="67"/>
  <c r="D22" i="30"/>
  <c r="D22" i="50"/>
  <c r="E20" i="61"/>
  <c r="D37" i="71"/>
  <c r="E18" i="61"/>
  <c r="C15" i="63"/>
  <c r="C16" i="63" s="1"/>
  <c r="F37" i="71"/>
  <c r="E19" i="61"/>
  <c r="I9" i="61"/>
  <c r="G11" i="61"/>
  <c r="C15" i="44"/>
  <c r="C16" i="44" s="1"/>
  <c r="K34" i="65" l="1"/>
  <c r="I41" i="65" s="1"/>
  <c r="I42" i="65" s="1"/>
  <c r="K42" i="65" s="1"/>
  <c r="C10" i="49"/>
  <c r="C12" i="49" s="1"/>
  <c r="C14" i="49" s="1"/>
  <c r="C16" i="49" s="1"/>
  <c r="K34" i="60"/>
  <c r="I41" i="60" s="1"/>
  <c r="I42" i="60" s="1"/>
  <c r="K42" i="60" s="1"/>
  <c r="J20" i="70"/>
  <c r="J23" i="70" s="1"/>
  <c r="H43" i="71" s="1"/>
  <c r="J43" i="71" s="1"/>
  <c r="D23" i="67"/>
  <c r="D23" i="50"/>
  <c r="D22" i="55"/>
  <c r="D22" i="68"/>
  <c r="J37" i="71"/>
  <c r="E21" i="61"/>
  <c r="G20" i="61" s="1"/>
  <c r="E9" i="61"/>
  <c r="E11" i="61" s="1"/>
  <c r="I11" i="61" s="1"/>
  <c r="I15" i="61" s="1"/>
  <c r="D23" i="55" l="1"/>
  <c r="D23" i="68"/>
  <c r="D38" i="71"/>
  <c r="F35" i="70" s="1"/>
  <c r="J38" i="71"/>
  <c r="H38" i="71"/>
  <c r="F38" i="71"/>
  <c r="H35" i="70" s="1"/>
  <c r="H44" i="70" s="1"/>
  <c r="F45" i="71" s="1"/>
  <c r="G18" i="61"/>
  <c r="G19" i="61"/>
  <c r="I19" i="61" s="1"/>
  <c r="G124" i="58"/>
  <c r="I20" i="61"/>
  <c r="J111" i="70" s="1"/>
  <c r="I31" i="16"/>
  <c r="I30" i="16"/>
  <c r="K30" i="16" s="1"/>
  <c r="I29" i="16"/>
  <c r="K29" i="16" s="1"/>
  <c r="I28" i="16"/>
  <c r="K28" i="16" s="1"/>
  <c r="I27" i="16"/>
  <c r="K27" i="16" s="1"/>
  <c r="I26" i="16"/>
  <c r="K26" i="16" s="1"/>
  <c r="I23" i="16"/>
  <c r="K23" i="16" s="1"/>
  <c r="I22" i="16"/>
  <c r="K22" i="16" s="1"/>
  <c r="I21" i="16"/>
  <c r="K21" i="16" s="1"/>
  <c r="K24" i="16" s="1"/>
  <c r="C12" i="57" s="1"/>
  <c r="C13" i="57" l="1"/>
  <c r="K31" i="16"/>
  <c r="G21" i="61"/>
  <c r="J35" i="70"/>
  <c r="J44" i="70" s="1"/>
  <c r="H45" i="71" s="1"/>
  <c r="F44" i="70"/>
  <c r="D45" i="71" s="1"/>
  <c r="I18" i="61"/>
  <c r="F111" i="70" s="1"/>
  <c r="D111" i="70"/>
  <c r="D112" i="70" s="1"/>
  <c r="F124" i="58"/>
  <c r="F129" i="58" s="1"/>
  <c r="F131" i="58" s="1"/>
  <c r="C5" i="57" s="1"/>
  <c r="G129" i="58"/>
  <c r="G131" i="58" s="1"/>
  <c r="I21" i="61"/>
  <c r="C12" i="63"/>
  <c r="H111" i="70"/>
  <c r="I17" i="16"/>
  <c r="K17" i="16" s="1"/>
  <c r="I16" i="16"/>
  <c r="K16" i="16" s="1"/>
  <c r="I15" i="16"/>
  <c r="K15" i="16" s="1"/>
  <c r="I14" i="16"/>
  <c r="K14" i="16" s="1"/>
  <c r="I13" i="16"/>
  <c r="K13" i="16" s="1"/>
  <c r="I12" i="16"/>
  <c r="K12" i="16" s="1"/>
  <c r="J25" i="15"/>
  <c r="I17" i="15"/>
  <c r="H17" i="15"/>
  <c r="G17" i="15"/>
  <c r="F17" i="15"/>
  <c r="E17" i="15"/>
  <c r="D17" i="15"/>
  <c r="J16" i="15"/>
  <c r="J15" i="15"/>
  <c r="J14" i="15"/>
  <c r="J13" i="15"/>
  <c r="J12" i="15"/>
  <c r="J11" i="15"/>
  <c r="C17" i="15"/>
  <c r="D18" i="15" s="1"/>
  <c r="I30" i="14"/>
  <c r="I29" i="14"/>
  <c r="I27" i="14"/>
  <c r="I22" i="14"/>
  <c r="I18" i="14"/>
  <c r="I17" i="14"/>
  <c r="I15" i="14"/>
  <c r="I14" i="14"/>
  <c r="I12" i="14"/>
  <c r="H19" i="14"/>
  <c r="C7" i="57" s="1"/>
  <c r="E19" i="14"/>
  <c r="E32" i="14" s="1"/>
  <c r="J17" i="15" l="1"/>
  <c r="J24" i="15" s="1"/>
  <c r="K19" i="16"/>
  <c r="D24" i="15"/>
  <c r="H32" i="14"/>
  <c r="H34" i="14" s="1"/>
  <c r="J26" i="15"/>
  <c r="C12" i="44"/>
  <c r="E12" i="44" s="1"/>
  <c r="J45" i="71"/>
  <c r="E12" i="63"/>
  <c r="I19" i="16"/>
  <c r="C11" i="57" l="1"/>
  <c r="K32" i="16"/>
  <c r="I32" i="16"/>
  <c r="D25" i="15"/>
  <c r="D26" i="15" s="1"/>
  <c r="J109" i="70" l="1"/>
  <c r="H48" i="71" s="1"/>
  <c r="M27" i="14" l="1"/>
  <c r="L27" i="14"/>
  <c r="L31" i="14" s="1"/>
  <c r="L32" i="14" s="1"/>
  <c r="J27" i="14"/>
  <c r="K27" i="14"/>
  <c r="F71" i="70" l="1"/>
  <c r="O27" i="14"/>
  <c r="K31" i="14"/>
  <c r="K32" i="14" s="1"/>
  <c r="D23" i="71"/>
  <c r="D25" i="71" s="1"/>
  <c r="N27" i="14"/>
  <c r="N31" i="14" s="1"/>
  <c r="N32" i="14" s="1"/>
  <c r="J31" i="14"/>
  <c r="J32" i="14" s="1"/>
  <c r="H71" i="70"/>
  <c r="M31" i="14"/>
  <c r="M32" i="14" s="1"/>
  <c r="F23" i="71"/>
  <c r="F25" i="71" s="1"/>
  <c r="J71" i="70" l="1"/>
  <c r="O31" i="14"/>
  <c r="O32" i="14" s="1"/>
  <c r="H23" i="71"/>
  <c r="J23" i="71" l="1"/>
  <c r="H25" i="71"/>
  <c r="J25" i="71" s="1"/>
  <c r="F26" i="71" l="1"/>
  <c r="H103" i="70" s="1"/>
  <c r="J26" i="71"/>
  <c r="H26" i="71"/>
  <c r="D26" i="71"/>
  <c r="F103" i="70" s="1"/>
  <c r="J24" i="71"/>
  <c r="H24" i="71"/>
  <c r="F24" i="71"/>
  <c r="H72" i="70" s="1"/>
  <c r="D24" i="71"/>
  <c r="F72" i="70" s="1"/>
  <c r="J72" i="70" l="1"/>
  <c r="H106" i="70" l="1"/>
  <c r="H109" i="70" s="1"/>
  <c r="F48" i="71" s="1"/>
  <c r="F106" i="70"/>
  <c r="F109" i="70" s="1"/>
  <c r="C11" i="44" l="1"/>
  <c r="E11" i="44" s="1"/>
  <c r="D48" i="71"/>
  <c r="J48" i="71" s="1"/>
  <c r="C11" i="63"/>
  <c r="E11" i="63" s="1"/>
  <c r="J47" i="71" l="1"/>
  <c r="F49" i="71"/>
  <c r="D49" i="71"/>
  <c r="J49" i="71" s="1"/>
  <c r="H49" i="71"/>
  <c r="F89" i="70" l="1"/>
  <c r="F85" i="70"/>
  <c r="F75" i="70"/>
  <c r="F74" i="70"/>
  <c r="F90" i="70"/>
  <c r="F86" i="70"/>
  <c r="F80" i="70"/>
  <c r="F77" i="70"/>
  <c r="F79" i="70"/>
  <c r="F82" i="70"/>
  <c r="F81" i="70"/>
  <c r="F84" i="70"/>
  <c r="F76" i="70"/>
  <c r="F73" i="70"/>
  <c r="F78" i="70"/>
  <c r="F88" i="70"/>
  <c r="H76" i="70"/>
  <c r="H84" i="70"/>
  <c r="H88" i="70"/>
  <c r="H79" i="70"/>
  <c r="H86" i="70"/>
  <c r="H85" i="70"/>
  <c r="H77" i="70"/>
  <c r="H90" i="70"/>
  <c r="H89" i="70"/>
  <c r="H74" i="70"/>
  <c r="H75" i="70"/>
  <c r="H78" i="70"/>
  <c r="H73" i="70"/>
  <c r="H82" i="70"/>
  <c r="H80" i="70"/>
  <c r="H81" i="70"/>
  <c r="J88" i="70" l="1"/>
  <c r="J77" i="70"/>
  <c r="J84" i="70"/>
  <c r="J74" i="70"/>
  <c r="J81" i="70"/>
  <c r="J75" i="70"/>
  <c r="J73" i="70"/>
  <c r="F91" i="70"/>
  <c r="F92" i="70" s="1"/>
  <c r="F112" i="70" s="1"/>
  <c r="J82" i="70"/>
  <c r="J86" i="70"/>
  <c r="J85" i="70"/>
  <c r="J78" i="70"/>
  <c r="J80" i="70"/>
  <c r="H91" i="70"/>
  <c r="H92" i="70" s="1"/>
  <c r="J76" i="70"/>
  <c r="J79" i="70"/>
  <c r="J90" i="70"/>
  <c r="J89" i="70"/>
  <c r="J91" i="70" l="1"/>
  <c r="J92" i="70" s="1"/>
  <c r="J112" i="70" s="1"/>
  <c r="K19" i="60"/>
  <c r="K35" i="60" s="1"/>
  <c r="K44" i="60" s="1"/>
  <c r="C10" i="44" s="1"/>
  <c r="H112" i="70"/>
  <c r="K19" i="65"/>
  <c r="K35" i="65" s="1"/>
  <c r="K44" i="65" s="1"/>
  <c r="C10" i="63" s="1"/>
  <c r="C6" i="57" l="1"/>
  <c r="C13" i="44"/>
  <c r="E10" i="44"/>
  <c r="E13" i="44" s="1"/>
  <c r="C18" i="44" s="1"/>
  <c r="C20" i="44" s="1"/>
  <c r="C22" i="44" s="1"/>
  <c r="C24" i="44" s="1"/>
  <c r="C13" i="63"/>
  <c r="E10" i="63"/>
  <c r="E13" i="63" s="1"/>
  <c r="C18" i="63" s="1"/>
  <c r="C20" i="63" s="1"/>
  <c r="C22" i="63" s="1"/>
  <c r="C24" i="63" s="1"/>
</calcChain>
</file>

<file path=xl/sharedStrings.xml><?xml version="1.0" encoding="utf-8"?>
<sst xmlns="http://schemas.openxmlformats.org/spreadsheetml/2006/main" count="1750" uniqueCount="824">
  <si>
    <t>Base of Allowance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</si>
  <si>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</si>
  <si>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</si>
  <si>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</si>
  <si>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</si>
  <si>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</si>
  <si>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</si>
  <si>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</si>
  <si>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</si>
  <si>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</si>
  <si>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</si>
  <si>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</si>
  <si>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</si>
  <si>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SCHEDULE K</t>
  </si>
  <si>
    <t>Worked</t>
  </si>
  <si>
    <t>DIRECT CARE:</t>
  </si>
  <si>
    <t xml:space="preserve">     Total Direct</t>
  </si>
  <si>
    <t>Activities</t>
  </si>
  <si>
    <t>Social Service</t>
  </si>
  <si>
    <t>RECONCILIATION OF PAYROLL WAGES AND TAXES</t>
  </si>
  <si>
    <t>Wages</t>
  </si>
  <si>
    <t>Employer's</t>
  </si>
  <si>
    <t>ACC'D P/R TAXES P/Y</t>
  </si>
  <si>
    <t>ACC'D P/R TAXES C/Y</t>
  </si>
  <si>
    <t>Taxes</t>
  </si>
  <si>
    <t>Health</t>
  </si>
  <si>
    <t>Insurance</t>
  </si>
  <si>
    <t>Dental</t>
  </si>
  <si>
    <t>Retirement</t>
  </si>
  <si>
    <t>Taxes &amp; Benefits</t>
  </si>
  <si>
    <t>Charges:</t>
  </si>
  <si>
    <t>Trial Balance Account:</t>
  </si>
  <si>
    <t>Square Ft.</t>
  </si>
  <si>
    <t>List the names of all persons living in the home who are not residents, and their reason for living in the facility:</t>
  </si>
  <si>
    <t>Identify any buildings on the grounds or areas within the facility that are not directly related to resident care:</t>
  </si>
  <si>
    <t>Accounting Firm</t>
  </si>
  <si>
    <t>Contributions</t>
  </si>
  <si>
    <t>Description of Adjustment</t>
  </si>
  <si>
    <t>Adjustment</t>
  </si>
  <si>
    <t>Number</t>
  </si>
  <si>
    <t>TOTAL ADJUSTMENTS</t>
  </si>
  <si>
    <t>Records</t>
  </si>
  <si>
    <t>Food</t>
  </si>
  <si>
    <t>Medical Supplies</t>
  </si>
  <si>
    <t>Depreciation - Land Improvements</t>
  </si>
  <si>
    <t>Interest on Long-Term Debt</t>
  </si>
  <si>
    <t>Electricity</t>
  </si>
  <si>
    <t>Telephone</t>
  </si>
  <si>
    <t>Office Supplies</t>
  </si>
  <si>
    <t>Postage</t>
  </si>
  <si>
    <t>Data Processing</t>
  </si>
  <si>
    <t>SCHEDULE E</t>
  </si>
  <si>
    <t>Hours</t>
  </si>
  <si>
    <t>Preparer's Signature</t>
  </si>
  <si>
    <t>Title</t>
  </si>
  <si>
    <t>Telephone Number</t>
  </si>
  <si>
    <t>Officer's / Administrator's Name (printed/typed)</t>
  </si>
  <si>
    <t>Officer's / Administrator's Signature</t>
  </si>
  <si>
    <t>Name:</t>
  </si>
  <si>
    <t>SCHEDULE C</t>
  </si>
  <si>
    <t>STATE OF MAINE</t>
  </si>
  <si>
    <t>(2)</t>
  </si>
  <si>
    <t>(3)</t>
  </si>
  <si>
    <t>(4)</t>
  </si>
  <si>
    <t>Number of Licensed Beds:</t>
  </si>
  <si>
    <t>(5)</t>
  </si>
  <si>
    <t>Other</t>
  </si>
  <si>
    <t>Preparer's Name (printed/typed)</t>
  </si>
  <si>
    <t>Name of Accounting Firm:</t>
  </si>
  <si>
    <t>Date</t>
  </si>
  <si>
    <t>(1)</t>
  </si>
  <si>
    <t>(6)</t>
  </si>
  <si>
    <t>(7)</t>
  </si>
  <si>
    <t>(8)</t>
  </si>
  <si>
    <t>(9)</t>
  </si>
  <si>
    <t>(10)</t>
  </si>
  <si>
    <t>(11)</t>
  </si>
  <si>
    <t>(12)</t>
  </si>
  <si>
    <t>(13)</t>
  </si>
  <si>
    <t>Total</t>
  </si>
  <si>
    <t>=</t>
  </si>
  <si>
    <t>Rate</t>
  </si>
  <si>
    <t># of beds</t>
  </si>
  <si>
    <t>X</t>
  </si>
  <si>
    <t>Year</t>
  </si>
  <si>
    <t>SCHEDULE OF ALLOWABLE COSTS</t>
  </si>
  <si>
    <t>Account</t>
  </si>
  <si>
    <t>Expenses per</t>
  </si>
  <si>
    <t>Adj.</t>
  </si>
  <si>
    <t>Provider's</t>
  </si>
  <si>
    <t>Allowable</t>
  </si>
  <si>
    <t>#</t>
  </si>
  <si>
    <t>Costs</t>
  </si>
  <si>
    <t>Housekeeping</t>
  </si>
  <si>
    <t>Laundry</t>
  </si>
  <si>
    <t>Dietary</t>
  </si>
  <si>
    <t>Day</t>
  </si>
  <si>
    <t>Amount</t>
  </si>
  <si>
    <t>SCHEDULE J</t>
  </si>
  <si>
    <t>Days</t>
  </si>
  <si>
    <t>Payroll</t>
  </si>
  <si>
    <t>FICA</t>
  </si>
  <si>
    <t>FUTA</t>
  </si>
  <si>
    <t>Tax</t>
  </si>
  <si>
    <t>Quarter</t>
  </si>
  <si>
    <t>Per 941's</t>
  </si>
  <si>
    <t>Expense</t>
  </si>
  <si>
    <t>Totals</t>
  </si>
  <si>
    <t>3rd Party Disability</t>
  </si>
  <si>
    <t>ACC'D P/R P/Y</t>
  </si>
  <si>
    <t>ACC'D P/R C/Y</t>
  </si>
  <si>
    <t>ACC'D E/T P/Y</t>
  </si>
  <si>
    <t>ACC'D E/T C/Y</t>
  </si>
  <si>
    <t>Variance (explain)</t>
  </si>
  <si>
    <t>Month</t>
  </si>
  <si>
    <t>Adjustments</t>
  </si>
  <si>
    <t>Pharmacy Consultant</t>
  </si>
  <si>
    <t>Dietary Consultant</t>
  </si>
  <si>
    <t>PAYROLL DISTRIBUTION</t>
  </si>
  <si>
    <t>Cost:</t>
  </si>
  <si>
    <t>Taxable Wages</t>
  </si>
  <si>
    <t>Tax Exempt</t>
  </si>
  <si>
    <t>Tax Exempt Wages Paid</t>
  </si>
  <si>
    <t>SUTA</t>
  </si>
  <si>
    <t>Adjustment of Charges to Cost:</t>
  </si>
  <si>
    <t>All</t>
  </si>
  <si>
    <t>Non Reimbursable Costs</t>
  </si>
  <si>
    <t>Section I:</t>
  </si>
  <si>
    <t>Section II:</t>
  </si>
  <si>
    <t>Title:</t>
  </si>
  <si>
    <t>Authorized</t>
  </si>
  <si>
    <t>R&amp;B</t>
  </si>
  <si>
    <t>PNMI</t>
  </si>
  <si>
    <t>Received</t>
  </si>
  <si>
    <t>PAYROLL TAXES AND BENEFITS</t>
  </si>
  <si>
    <t>SALARIES &amp; WAGES</t>
  </si>
  <si>
    <t>Avg. Rate</t>
  </si>
  <si>
    <t>of Pay</t>
  </si>
  <si>
    <t>Total Payroll (sum of lines 7 to 13)</t>
  </si>
  <si>
    <t>Total Payroll Taxes (line 7 plus lines 12b &amp; 13b)</t>
  </si>
  <si>
    <t>Allowance</t>
  </si>
  <si>
    <t>Ceiling</t>
  </si>
  <si>
    <t>CERTIFICATION BY OFFICER OR ADMINISTRATOR OF PROVIDER:</t>
  </si>
  <si>
    <t>Amount per Bed</t>
  </si>
  <si>
    <t>Excess Amount</t>
  </si>
  <si>
    <t>Base Allowance</t>
  </si>
  <si>
    <t>The Inflated Facility-Specific Routine Service Cost Cap from the Rate Letter:</t>
  </si>
  <si>
    <t>PCS</t>
  </si>
  <si>
    <t>(c)</t>
  </si>
  <si>
    <t xml:space="preserve">(a) </t>
  </si>
  <si>
    <t xml:space="preserve">(b) </t>
  </si>
  <si>
    <t>Note: Cost to the related party must be supported by a supplemental schedule.</t>
  </si>
  <si>
    <t>Line #</t>
  </si>
  <si>
    <t>T/B Acct #</t>
  </si>
  <si>
    <t>Acct. Description</t>
  </si>
  <si>
    <t>Note:</t>
  </si>
  <si>
    <t>State R&amp;B</t>
  </si>
  <si>
    <t>Bed-Hold</t>
  </si>
  <si>
    <t>State PNMI</t>
  </si>
  <si>
    <t>State PCS</t>
  </si>
  <si>
    <t>Cost Per</t>
  </si>
  <si>
    <t>The Inflated Facility-Specific PNMI PCS Cost Cap from the Rate Letter:</t>
  </si>
  <si>
    <t>Occupied</t>
  </si>
  <si>
    <t>DEPARTMENT OF HEALTH AND HUMAN SERVICES</t>
  </si>
  <si>
    <t>PNMI Service Provider Tax</t>
  </si>
  <si>
    <t>Address:</t>
  </si>
  <si>
    <t>CALCULATION OF PNMI PERSONAL CARE SERVICES (PCS) SETTLEMENT</t>
  </si>
  <si>
    <t>Total PNMI PCS Reimbursement (line 3 times line 4)</t>
  </si>
  <si>
    <t>PNMI PCS Amount Due the Provider / (State) (line 5 minus line 6)</t>
  </si>
  <si>
    <t>PNMI PCS Cost per Resident Day (line 1 divided by line 2)</t>
  </si>
  <si>
    <t>Total R&amp;B Reimbursement (line 6 times line 7)</t>
  </si>
  <si>
    <t>R&amp;B Amount Due the Provider / (State) (line 8 minus line 9)</t>
  </si>
  <si>
    <t>PNMI Days</t>
  </si>
  <si>
    <t>R&amp;B Days</t>
  </si>
  <si>
    <t>Effective Date</t>
  </si>
  <si>
    <t>R&amp;B Cost per Resident Day (line 4 divided by greater of lines 5(b) or (c))</t>
  </si>
  <si>
    <t>Number of R&amp;B Bed Days:</t>
  </si>
  <si>
    <t>Less the Inflated Direct Program Allowance from the Rate Letter:</t>
  </si>
  <si>
    <t>(col. 1 &amp; 4)</t>
  </si>
  <si>
    <t>(col. 1,4&amp;7)</t>
  </si>
  <si>
    <t>PCS Days</t>
  </si>
  <si>
    <t>Total Allowable R&amp;B Costs (sum of lines 1 through 3)</t>
  </si>
  <si>
    <t>00/00/00</t>
  </si>
  <si>
    <t>TOTAL GENERAL &amp; ADMIN. COSTS</t>
  </si>
  <si>
    <t>TOTAL ADMIN. &amp; MGMT. COSTS</t>
  </si>
  <si>
    <t>Facility Name:</t>
  </si>
  <si>
    <t>Period Begin Date:</t>
  </si>
  <si>
    <t>Period End Date:</t>
  </si>
  <si>
    <t>County:</t>
  </si>
  <si>
    <t>Telephone #:</t>
  </si>
  <si>
    <t>Email Address:</t>
  </si>
  <si>
    <t>Billing Numbers (10 digit NPI+3 ID):</t>
  </si>
  <si>
    <t>Period: From</t>
  </si>
  <si>
    <t>Part I: Facility</t>
  </si>
  <si>
    <t>Part II: Ownership</t>
  </si>
  <si>
    <t>No. of Shares or % of Ownership:</t>
  </si>
  <si>
    <t>Zip Code:</t>
  </si>
  <si>
    <t>City:</t>
  </si>
  <si>
    <t>State:</t>
  </si>
  <si>
    <t>Corp/Central Office Name:</t>
  </si>
  <si>
    <t>Ownership Type:</t>
  </si>
  <si>
    <t>Period: To</t>
  </si>
  <si>
    <t>Part III: Accounting Services</t>
  </si>
  <si>
    <t>Address of Acc. Firm:</t>
  </si>
  <si>
    <t>Email:</t>
  </si>
  <si>
    <t>Part IV: Administrator(s)</t>
  </si>
  <si>
    <t>List of Administrators during the operating period:</t>
  </si>
  <si>
    <t>Name</t>
  </si>
  <si>
    <t>If Administrator at another facility(s), please list below:</t>
  </si>
  <si>
    <t>REPORTING PERIOD:</t>
  </si>
  <si>
    <t>NAME OF FACILITY:</t>
  </si>
  <si>
    <t>I hereby certify that I have read the above statement and that I have examined the accompanying cost report and supporting schedules prepared for (provider's name) ____________________________________, License Number ______________, for the cost report period beginning ______________ and ending ______________, and that to the best of my knowledge and belief, it is a true, correct, and complete statement prepared from the books and records of the provider in accordance with applicable instructions, except as noted.</t>
  </si>
  <si>
    <t>Cost Report Status:</t>
  </si>
  <si>
    <t>Number of Days</t>
  </si>
  <si>
    <t>% to Total</t>
  </si>
  <si>
    <t>Part V: Related Party</t>
  </si>
  <si>
    <t>Business 1 Name:</t>
  </si>
  <si>
    <t>Business 1 Address :</t>
  </si>
  <si>
    <t>Business 1 City:</t>
  </si>
  <si>
    <t>Business 1 State:</t>
  </si>
  <si>
    <t>Business 1 ZIP:</t>
  </si>
  <si>
    <t>Services Rendered or Product(s) Supplied:</t>
  </si>
  <si>
    <t>Business 1</t>
  </si>
  <si>
    <t>Business 2</t>
  </si>
  <si>
    <t>Business 2 Name:</t>
  </si>
  <si>
    <t>Business 2 Address :</t>
  </si>
  <si>
    <t>Business 2 City:</t>
  </si>
  <si>
    <t>Business 2 State:</t>
  </si>
  <si>
    <t>Business 2 ZIP:</t>
  </si>
  <si>
    <t>Business 2 Type:</t>
  </si>
  <si>
    <t>Business 1 Type:</t>
  </si>
  <si>
    <t>Business 3</t>
  </si>
  <si>
    <t>Business 3 Name:</t>
  </si>
  <si>
    <t>Business 3 Address :</t>
  </si>
  <si>
    <t>Business 3 City:</t>
  </si>
  <si>
    <t>Business 3 State:</t>
  </si>
  <si>
    <t>Business 3 ZIP:</t>
  </si>
  <si>
    <t>Business 3 Type:</t>
  </si>
  <si>
    <t>Part VI: Non-Reimbursable Residents &amp; Space</t>
  </si>
  <si>
    <t>Reason for Living in the Facility</t>
  </si>
  <si>
    <t>Description of Building/Area</t>
  </si>
  <si>
    <t>Functional Use of Building/Area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</si>
  <si>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</si>
  <si>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</si>
  <si>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</si>
  <si>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</si>
  <si>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</si>
  <si>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</si>
  <si>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</si>
  <si>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</si>
  <si>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</si>
  <si>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12b</t>
  </si>
  <si>
    <t>13b</t>
  </si>
  <si>
    <t>14b</t>
  </si>
  <si>
    <t>15b</t>
  </si>
  <si>
    <t>16b</t>
  </si>
  <si>
    <t>Error Report</t>
  </si>
  <si>
    <t xml:space="preserve">List the business name, business address, business type, service rendered, property leased, or product supplied, </t>
  </si>
  <si>
    <t xml:space="preserve">the amount of charges, the applicable trial balance account, and the actual cost of the service, property, or product </t>
  </si>
  <si>
    <t>RCF Level of Care</t>
  </si>
  <si>
    <t>1</t>
  </si>
  <si>
    <t>2</t>
  </si>
  <si>
    <t>3</t>
  </si>
  <si>
    <t xml:space="preserve">Was the administrator 'shared' at another facility, or did the administrator </t>
  </si>
  <si>
    <t>serve as administrator for more than one level of care?</t>
  </si>
  <si>
    <t>to the related organization with which the facility conducts business transactions. Adjust charges to cost on Schedule E.</t>
  </si>
  <si>
    <t>Page 1 of 3</t>
  </si>
  <si>
    <t>Costs per</t>
  </si>
  <si>
    <t>Line Item Description:</t>
  </si>
  <si>
    <t>Cost Report</t>
  </si>
  <si>
    <t>PNMI DIRECT CARE COSTS:</t>
  </si>
  <si>
    <t>Direct Care Salaries &amp; Wages</t>
  </si>
  <si>
    <t>Direct Care Payroll Taxes &amp; Benefits</t>
  </si>
  <si>
    <t>Direct Care Workers Comp. Insurance</t>
  </si>
  <si>
    <t>Direct Care Contract Labor</t>
  </si>
  <si>
    <t>R.N. Consultant</t>
  </si>
  <si>
    <t>Dept. Approved Training Costs</t>
  </si>
  <si>
    <t>TOTAL PNMI DIRECT CARE COSTS</t>
  </si>
  <si>
    <t>PNMI PERSONAL CARE SERVICE COSTS:</t>
  </si>
  <si>
    <t>Housekeeping Salaries &amp; Wages</t>
  </si>
  <si>
    <t>Housekeeping Payroll Taxes &amp; Benefits</t>
  </si>
  <si>
    <t>Laundry Salaries &amp; Wages</t>
  </si>
  <si>
    <t>Laundry Payroll Taxes &amp; Benefits</t>
  </si>
  <si>
    <t>Dietary Salaries &amp; Wages</t>
  </si>
  <si>
    <t>Dietary Payroll Taxes &amp; Benefits</t>
  </si>
  <si>
    <t>Personal Care Workers Comp. Insurance</t>
  </si>
  <si>
    <t>TOTAL PNMI PCS COSTS</t>
  </si>
  <si>
    <t>ROUTINE SERVICE COSTS:</t>
  </si>
  <si>
    <t>SUPPLIES &amp; OTHER:</t>
  </si>
  <si>
    <t>Housekeeping Supplies</t>
  </si>
  <si>
    <t>Laundry Supplies</t>
  </si>
  <si>
    <t>Activities Supplies</t>
  </si>
  <si>
    <t>Dietary Supplies</t>
  </si>
  <si>
    <t>Cooking Gas</t>
  </si>
  <si>
    <t>TOTAL SUPPLIES &amp; OTHER</t>
  </si>
  <si>
    <t>PLANT OPERATION &amp; MAINTENANCE:</t>
  </si>
  <si>
    <t>Plant O &amp; M Salaries &amp; Wages</t>
  </si>
  <si>
    <t>Plant O &amp; M Payroll Taxes &amp; Benefits</t>
  </si>
  <si>
    <t>Plant Supplies</t>
  </si>
  <si>
    <t>Repairs &amp; Maintenance</t>
  </si>
  <si>
    <t>Personal Property Taxes</t>
  </si>
  <si>
    <t>Heating Oil</t>
  </si>
  <si>
    <t>Rubbish &amp; Snow Removal</t>
  </si>
  <si>
    <t>Cable T.V. Expense</t>
  </si>
  <si>
    <t>Miscellaneous</t>
  </si>
  <si>
    <t>TOTAL PLANT OPER. &amp; MAINT.</t>
  </si>
  <si>
    <t>Page 2 of 3</t>
  </si>
  <si>
    <t>GENERAL &amp; ADMINISTRATIVE:</t>
  </si>
  <si>
    <t>Bookkeeper/Clerical Salary &amp; Wages</t>
  </si>
  <si>
    <t>BKKP/Clerical Payroll Taxes &amp; Benefits</t>
  </si>
  <si>
    <t>Central Office Costs-Routine Services</t>
  </si>
  <si>
    <t>Dues &amp; Subscriptions</t>
  </si>
  <si>
    <t xml:space="preserve">Insurance(other than Fire &amp; W/C) </t>
  </si>
  <si>
    <t>Vehicle Operating Expense</t>
  </si>
  <si>
    <t>Legal &amp; Accounting</t>
  </si>
  <si>
    <t>Staff Room &amp; Board Training</t>
  </si>
  <si>
    <t>Working Capital Interest</t>
  </si>
  <si>
    <t>Advertising(Help Wanted)</t>
  </si>
  <si>
    <t>TOTAL ROUTINE SERVICE COSTS</t>
  </si>
  <si>
    <t>CAPITAL COSTS:</t>
  </si>
  <si>
    <t>Depreciation - Building &amp; Improvements</t>
  </si>
  <si>
    <t>Depreciation - Equipment</t>
  </si>
  <si>
    <t>Depreciation - Vehicles</t>
  </si>
  <si>
    <t>Amortization</t>
  </si>
  <si>
    <t>Rent (In lieu of above)</t>
  </si>
  <si>
    <t>Real Estate Taxes</t>
  </si>
  <si>
    <t>Fire Insurance</t>
  </si>
  <si>
    <t>All Other Workers' Compensation Insurance</t>
  </si>
  <si>
    <t>Water &amp; Sewer Expense</t>
  </si>
  <si>
    <t>Return on Owner's Equity</t>
  </si>
  <si>
    <t>Central Office Costs-Capital</t>
  </si>
  <si>
    <t>TOTAL CAPITAL COSTS</t>
  </si>
  <si>
    <t>Page 3 of 3</t>
  </si>
  <si>
    <t>ADMINISTRATIVE &amp; MANAGEMENT ALLOWANCE</t>
  </si>
  <si>
    <t>Administrative &amp; Management Allowance</t>
  </si>
  <si>
    <t>Administrator's Salary &amp; Wages</t>
  </si>
  <si>
    <t>Administrator's Payroll Taxes &amp; Benefits</t>
  </si>
  <si>
    <t>Other Salaries &amp; Benefits</t>
  </si>
  <si>
    <t>Other  Payroll Taxes &amp; Benefits</t>
  </si>
  <si>
    <t>TOTAL COSTS (lines 11, 19, 64, 80, &amp; 86)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</si>
  <si>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</si>
  <si>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</si>
  <si>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</si>
  <si>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</si>
  <si>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</si>
  <si>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</si>
  <si>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</si>
  <si>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</si>
  <si>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</si>
  <si>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</si>
  <si>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</si>
  <si>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</si>
  <si>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</si>
  <si>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</si>
  <si>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</si>
  <si>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</si>
  <si>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</si>
  <si>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</si>
  <si>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</si>
  <si>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</si>
  <si>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</si>
  <si>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</si>
  <si>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</si>
  <si>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</si>
  <si>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</si>
  <si>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</si>
  <si>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</si>
  <si>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</si>
  <si>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</si>
  <si>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</si>
  <si>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</si>
  <si>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</si>
  <si>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</si>
  <si>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</si>
  <si>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</si>
  <si>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</si>
  <si>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</si>
  <si>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</si>
  <si>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</si>
  <si>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</si>
  <si>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</si>
  <si>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</si>
  <si>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</si>
  <si>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</si>
  <si>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</si>
  <si>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</si>
  <si>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</si>
  <si>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</si>
  <si>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</si>
  <si>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</si>
  <si>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</si>
  <si>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</si>
  <si>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</si>
  <si>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</si>
  <si>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</si>
  <si>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</si>
  <si>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</si>
  <si>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</si>
  <si>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</si>
  <si>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</si>
  <si>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</si>
  <si>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</si>
  <si>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</si>
  <si>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</si>
  <si>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</si>
  <si>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</si>
  <si>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</si>
  <si>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</si>
  <si>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</si>
  <si>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</si>
  <si>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</si>
  <si>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</si>
  <si>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</si>
  <si>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</si>
  <si>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</si>
  <si>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EXPLANATION OF ADJUSTMENTS TO SCHEDULE E</t>
  </si>
  <si>
    <t xml:space="preserve">      SCHEDULE F</t>
  </si>
  <si>
    <t>SCHEDULE H</t>
  </si>
  <si>
    <t xml:space="preserve">Gross Payroll (per Sch. I, line 21) </t>
  </si>
  <si>
    <t>Payroll Taxes (per Sch. J, col. 1, line 19)</t>
  </si>
  <si>
    <t xml:space="preserve"> SCHEDULE G</t>
  </si>
  <si>
    <t>SCHEDULE E / TRIAL BALANCE RECONCILIATION</t>
  </si>
  <si>
    <t>Sch E</t>
  </si>
  <si>
    <t>Schedule E Line Description</t>
  </si>
  <si>
    <t>Use this schedule to reconcile any line item on Schedule E that consists of more than one trial balance account</t>
  </si>
  <si>
    <t xml:space="preserve"> or if one trial balance account is allocated to more than one line on Schedule E (use as many pages as necessary). </t>
  </si>
  <si>
    <t>SCHEDULE I</t>
  </si>
  <si>
    <t>Resident Care Director</t>
  </si>
  <si>
    <t>R.N.'s</t>
  </si>
  <si>
    <t>L.P.N's</t>
  </si>
  <si>
    <t>Attendants</t>
  </si>
  <si>
    <t>Transportation</t>
  </si>
  <si>
    <t xml:space="preserve">     Total Direct Care</t>
  </si>
  <si>
    <t>PERSONAL CARE SERVICE:</t>
  </si>
  <si>
    <t>ROUTINE SERVICE:</t>
  </si>
  <si>
    <t>Total Personal Care Service</t>
  </si>
  <si>
    <t>Plant Maintenance</t>
  </si>
  <si>
    <t>Bookkeepers/Clerical</t>
  </si>
  <si>
    <t>Administrator</t>
  </si>
  <si>
    <t xml:space="preserve">     Total Routine Service</t>
  </si>
  <si>
    <t>Totals (lines 8, 12 &amp; 18)</t>
  </si>
  <si>
    <t>Direct Care Contract Labor (if applicable)</t>
  </si>
  <si>
    <t>Life / Disability</t>
  </si>
  <si>
    <t>Benefit</t>
  </si>
  <si>
    <t>Workers</t>
  </si>
  <si>
    <t>Compensation</t>
  </si>
  <si>
    <t>L.P.N.'s</t>
  </si>
  <si>
    <t>Total Routine Service</t>
  </si>
  <si>
    <t>INCOME OFFSET AGAINST COSTS ON SCHEDULE E</t>
  </si>
  <si>
    <t>Income</t>
  </si>
  <si>
    <t>Used To</t>
  </si>
  <si>
    <t>Offset</t>
  </si>
  <si>
    <t>Income Acct.</t>
  </si>
  <si>
    <t>Restricted/</t>
  </si>
  <si>
    <t>Reduce Cost</t>
  </si>
  <si>
    <t>Income Offset Against:</t>
  </si>
  <si>
    <t>Against</t>
  </si>
  <si>
    <t>Income Account Name</t>
  </si>
  <si>
    <t>Unrestricted</t>
  </si>
  <si>
    <t>To Ceiling</t>
  </si>
  <si>
    <t>Expense Acct. Name</t>
  </si>
  <si>
    <t>CALCULATION OF ROOM &amp; BOARD (R&amp;B) SETTLEMENT FOR A CASE MIX RCF</t>
  </si>
  <si>
    <t>CALCULATION OF MAXIMUM AMOUNT ALLOWED FOR</t>
  </si>
  <si>
    <t>PERSONAL CARE &amp; ROUTINE SERVICE COSTS</t>
  </si>
  <si>
    <t>PCS Program Allowance (line 1 times 35%)</t>
  </si>
  <si>
    <t>Total PNMI Personal Care Service Costs (line 1 plus line 2)</t>
  </si>
  <si>
    <t>Maximum Amount Allowed for PNMI PCS Costs (lesser of lines 3 or 4)</t>
  </si>
  <si>
    <t>Less the Inflated PCS Program Allowance:</t>
  </si>
  <si>
    <t>PCS program allowance from line 2</t>
  </si>
  <si>
    <t>The Inflated PCS Program Allowance from the Rate Letter:</t>
  </si>
  <si>
    <t>The Allowable PCS Program Allowance (based on line 5)</t>
  </si>
  <si>
    <t>Routine Service Costs, Net of the Program Allowance (line 6 minus lines 7 &amp; 8)</t>
  </si>
  <si>
    <t>Days*</t>
  </si>
  <si>
    <t>Adjust the Facility-Specific Cap Only if line 5 equals line 3</t>
  </si>
  <si>
    <t>* Greater of actual or 90% occupancy days (80% for 3 to 6 beds)</t>
  </si>
  <si>
    <t>Maximum Amount Allowed for Routine Service Costs (lesser of lines 9 or 10)</t>
  </si>
  <si>
    <t>(a) Number of R&amp;B beds times calendar days</t>
  </si>
  <si>
    <t>(b) 90% of line 5(a) (3 to 6 bed facilities use 80%)</t>
  </si>
  <si>
    <t>CALCULATION OF ADMINISTRATIVE AND MANAGEMENT ALLOWANCE</t>
  </si>
  <si>
    <t>Total Licensed Beds:</t>
  </si>
  <si>
    <t>Base of Allowance:</t>
  </si>
  <si>
    <t>Excess of Base:</t>
  </si>
  <si>
    <t xml:space="preserve">ROOM &amp; BOARD (R&amp;B) DAYS, PAYMENTS &amp; TOTAL DAYS </t>
  </si>
  <si>
    <t>PNMI DIRECT CARE DAYS, PAYMENTS &amp; TOTAL DAYS</t>
  </si>
  <si>
    <t>PNMI PERSONAL CARE SERVICE (PCS) DAYS, PAYMENTS &amp; TOTAL DAYS</t>
  </si>
  <si>
    <t>FOR RCF/PNMI APPENDICES C &amp; F RESIDENTIAL CARE FACILITIES</t>
  </si>
  <si>
    <t>Effective for the Quarter Beginning 07/01/11 Going Forward</t>
  </si>
  <si>
    <t>Per DHHS Chapter 115 Principles of Reimbursement for RCF-R&amp;B,</t>
  </si>
  <si>
    <t>the administrative and management allowance is categorized as</t>
  </si>
  <si>
    <t>a fixed/capital cost.  Currently, the RCF A&amp;M allowance is reimbursed</t>
  </si>
  <si>
    <t>as a fixed pass-through cost.  There is no provison in Chapter 115</t>
  </si>
  <si>
    <t>that allows for the inflation of any fixed/capital costs.</t>
  </si>
  <si>
    <t xml:space="preserve">Plus an amount for each bed in excess of 3 </t>
  </si>
  <si>
    <t xml:space="preserve">Plus an amount for each bed in excess of 10 </t>
  </si>
  <si>
    <t xml:space="preserve">Plus an amount for each bed in excess of 30 </t>
  </si>
  <si>
    <t xml:space="preserve">Plus an amount for each bed in excess of 50 </t>
  </si>
  <si>
    <t xml:space="preserve">Plus an amount for each bed in excess of 100 </t>
  </si>
  <si>
    <t>to</t>
  </si>
  <si>
    <t>licensed beds</t>
  </si>
  <si>
    <t>Excess Amt</t>
  </si>
  <si>
    <t>Schedule F</t>
  </si>
  <si>
    <t>RCF 1 Name</t>
  </si>
  <si>
    <t>RCF 2 Name</t>
  </si>
  <si>
    <t>RCF 2 Level of Care</t>
  </si>
  <si>
    <t>RCF 1</t>
  </si>
  <si>
    <t>RCF 2</t>
  </si>
  <si>
    <t>COST REPORT FOR MULTI-LEVEL APPENDIX C PNMI FACILITIES</t>
  </si>
  <si>
    <t>SCHEDULE A-1</t>
  </si>
  <si>
    <t>SCHEDULE A-1(a)</t>
  </si>
  <si>
    <t>SCHEDULE A-2</t>
  </si>
  <si>
    <t>SCHEDULE A-2(a)</t>
  </si>
  <si>
    <t>SCHEDULE B-1</t>
  </si>
  <si>
    <t>Maximum Amount Allowed for Routine Service Costs (per Sch. B-1, line 11)</t>
  </si>
  <si>
    <t>(c) Total R&amp;B Resident Days (per Sch. L-R&amp;B-1, col. 8, line 13)</t>
  </si>
  <si>
    <t>Total State R&amp;B Days (per Sch. L-R&amp;B-1, col. 1 &amp; 4, lines 13)</t>
  </si>
  <si>
    <t>State R&amp;B Remittances Received (sum of Sch. L-R&amp;B-1, col. 3 &amp; 6, lines 13)</t>
  </si>
  <si>
    <t>Maximum Amount Allowed for PNMI PCS Costs (per Sch. B-1, line 5)</t>
  </si>
  <si>
    <t>Total PNMI PCS Resident Days (per Sch. L-PCS-1, col. 5, line 13)</t>
  </si>
  <si>
    <t>Total State PNMI PCS Days (per Sch. L-PCS-1, col. 1, line 13)</t>
  </si>
  <si>
    <t>State PNMI PCS Remittances Received (per Sch. L-PCS-1, col. 3, line 13)</t>
  </si>
  <si>
    <t>Maximum Amount Allowed for Routine Service Costs (per Sch. B-2, line 11)</t>
  </si>
  <si>
    <t>(c) Total R&amp;B Resident Days (per Sch. L-R&amp;B-2, col. 8, line 13)</t>
  </si>
  <si>
    <t>Total State R&amp;B Days (per Sch. L-R&amp;B-2, col. 1 &amp; 4, lines 13)</t>
  </si>
  <si>
    <t>State R&amp;B Remittances Received (sum of Sch. L-R&amp;B-2, col. 3 &amp; 6, lines 13)</t>
  </si>
  <si>
    <t>Maximum Amount Allowed for PNMI PCS Costs (per Sch. B-2, line 5)</t>
  </si>
  <si>
    <t>Total PNMI PCS Resident Days (per Sch. L-PCS-2, col. 5, line 13)</t>
  </si>
  <si>
    <t>Total State PNMI PCS Days (per Sch. L-PCS-2, col. 1, line 13)</t>
  </si>
  <si>
    <t>State PNMI PCS Remittances Received (per Sch. L-PCS-2, col. 3, line 13)</t>
  </si>
  <si>
    <t>Fixed Costs (per Sch. O, col. 2, line 80)</t>
  </si>
  <si>
    <t>Fixed Costs (per Sch. O, col. 3, line 80)</t>
  </si>
  <si>
    <t>PNMI Personal Care Service Costs (per Sch. O, col. 2, line 19)</t>
  </si>
  <si>
    <t>Routine Service Costs (per Sch. O, col. 2, line 64)</t>
  </si>
  <si>
    <t>PNMI Personal Care Service Costs (per Sch. O, col. 3, line 19)</t>
  </si>
  <si>
    <t>Routine Service Costs (per Sch. O, col. 3, line 64)</t>
  </si>
  <si>
    <t>Allocation of Allowance by Licensed Beds:</t>
  </si>
  <si>
    <t>Allocation %</t>
  </si>
  <si>
    <t>Total Administrative and Management Allowance (line 2 plus line 3):</t>
  </si>
  <si>
    <t>b</t>
  </si>
  <si>
    <t>c</t>
  </si>
  <si>
    <t>d</t>
  </si>
  <si>
    <t>a</t>
  </si>
  <si>
    <t>SCHEDULE O</t>
  </si>
  <si>
    <t>Page 1 of 2</t>
  </si>
  <si>
    <t>SCHEDULE OF ALLOCATED ALLOWABLE COSTS</t>
  </si>
  <si>
    <t>Alloc. Method</t>
  </si>
  <si>
    <t>Claimed</t>
  </si>
  <si>
    <t>Sch.</t>
  </si>
  <si>
    <t>Direct Care Sal. &amp; Wages</t>
  </si>
  <si>
    <t>I</t>
  </si>
  <si>
    <t>P</t>
  </si>
  <si>
    <t>Direct Care Workers' Comp. Insurance</t>
  </si>
  <si>
    <t>(14)</t>
  </si>
  <si>
    <t>(15)</t>
  </si>
  <si>
    <t>(16)</t>
  </si>
  <si>
    <t>(17)</t>
  </si>
  <si>
    <t>(18)</t>
  </si>
  <si>
    <t>Personal Care Workers' Comp. Insurance</t>
  </si>
  <si>
    <t>(19)</t>
  </si>
  <si>
    <t>TOTAL PNMI PERSONAL CARE SERVICE COSTS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</si>
  <si>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</si>
  <si>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</si>
  <si>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</si>
  <si>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</si>
  <si>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</si>
  <si>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</si>
  <si>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</si>
  <si>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</si>
  <si>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</si>
  <si>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</si>
  <si>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</si>
  <si>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</si>
  <si>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</si>
  <si>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</si>
  <si>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</si>
  <si>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</si>
  <si>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</si>
  <si>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</si>
  <si>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</si>
  <si>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</si>
  <si>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</si>
  <si>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</si>
  <si>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</si>
  <si>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Page 2 of 2</t>
  </si>
  <si>
    <t>(43)</t>
  </si>
  <si>
    <t>Bookkeeper/Clerical Salaries &amp; Wages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</si>
  <si>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</si>
  <si>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</si>
  <si>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</si>
  <si>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</si>
  <si>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</si>
  <si>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</si>
  <si>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</si>
  <si>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</si>
  <si>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</si>
  <si>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</si>
  <si>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</si>
  <si>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</si>
  <si>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n/a</t>
  </si>
  <si>
    <t>(56)</t>
  </si>
  <si>
    <t>(57)</t>
  </si>
  <si>
    <t>Advertising (Help Wanted)</t>
  </si>
  <si>
    <t>(58)</t>
  </si>
  <si>
    <t>(59)</t>
  </si>
  <si>
    <t>(60)</t>
  </si>
  <si>
    <t>(61)</t>
  </si>
  <si>
    <t>(62)</t>
  </si>
  <si>
    <t>(63)</t>
  </si>
  <si>
    <t>TOTAL GENERAL &amp; ADMINISTRATIVE</t>
  </si>
  <si>
    <t>(64)</t>
  </si>
  <si>
    <t>TOTAL ROUTINE SERVICE COSTS (lines 29, 42, 63)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</si>
  <si>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</si>
  <si>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</si>
  <si>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</si>
  <si>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</si>
  <si>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</si>
  <si>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</si>
  <si>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</si>
  <si>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</si>
  <si>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</si>
  <si>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</si>
  <si>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Workers' Comp. Insurance (Net of Direct &amp; PCS)</t>
  </si>
  <si>
    <t>(75)</t>
  </si>
  <si>
    <t>(76)</t>
  </si>
  <si>
    <t>(77)</t>
  </si>
  <si>
    <t>(78)</t>
  </si>
  <si>
    <t>(79)</t>
  </si>
  <si>
    <t>(80)</t>
  </si>
  <si>
    <t>ADMINISTRATIVE &amp; MANAGEMENT:</t>
  </si>
  <si>
    <t>(81)</t>
  </si>
  <si>
    <t>C</t>
  </si>
  <si>
    <t>(82)</t>
  </si>
  <si>
    <t>TOTAL COSTS (lines 11, 19, 64, 80, &amp; 81)</t>
  </si>
  <si>
    <t xml:space="preserve"> SCHEDULE P</t>
  </si>
  <si>
    <t>METHODS OF ALLOCATION</t>
  </si>
  <si>
    <t>TOTAL</t>
  </si>
  <si>
    <t>SALARIES &amp; WAGES:</t>
  </si>
  <si>
    <t>Total Direct Care Salaries &amp; Wages (Sch. I, line 8)</t>
  </si>
  <si>
    <t>Direct Care Allocation Percentage</t>
  </si>
  <si>
    <t>Housekeeping Salaries &amp; Wages (Sch. I, line 9)</t>
  </si>
  <si>
    <t>Housekeeping Allocation Percentage</t>
  </si>
  <si>
    <t>Laundry Salaries &amp; Wages (Sch. I, line 10)</t>
  </si>
  <si>
    <t>Laundry Allocation Percentage</t>
  </si>
  <si>
    <t>Dietary Salaries &amp; Wages (Sch. I, line 11)</t>
  </si>
  <si>
    <t>Dietary Allocation Percentage</t>
  </si>
  <si>
    <t>Total PCS Salaries &amp; Wages (lines 3, 5, &amp; 7)</t>
  </si>
  <si>
    <t>PCS Allocation Percentage</t>
  </si>
  <si>
    <t>Plant O &amp; M Salaries &amp; Wages (Sch. I, line 13)</t>
  </si>
  <si>
    <t>Plant O &amp; M Allocation Percentage</t>
  </si>
  <si>
    <t>Bookkeeper/Clerical Salaries &amp; Wages (Sch. I, line 14)</t>
  </si>
  <si>
    <t>BKKP/Clerical Allocation Percentage</t>
  </si>
  <si>
    <t>Total Routine Service Salaries &amp; Wages (lines 11 &amp; 13)</t>
  </si>
  <si>
    <t>Routine Service Allocation Percentage</t>
  </si>
  <si>
    <t>SQUARE FOOTAGE:</t>
  </si>
  <si>
    <t>Total Square Feet</t>
  </si>
  <si>
    <t>Allocation Percentage</t>
  </si>
  <si>
    <t>MEALS:</t>
  </si>
  <si>
    <t>Total Meals</t>
  </si>
  <si>
    <t>RESIDENT DAYS:</t>
  </si>
  <si>
    <t>Total Days</t>
  </si>
  <si>
    <t>BEDS:</t>
  </si>
  <si>
    <t>Total Beds</t>
  </si>
  <si>
    <t>OTHER:</t>
  </si>
  <si>
    <t>Other Method</t>
  </si>
  <si>
    <t>G &amp; A ALLOCATION:</t>
  </si>
  <si>
    <t>PNMI Direct Care Costs (Sch. O, line 11)</t>
  </si>
  <si>
    <t>PNMI Personal Care Costs (Sch. O, line 19)</t>
  </si>
  <si>
    <t>Supplies &amp; Other (Sch. O, line 29)</t>
  </si>
  <si>
    <t>Plant Operation and Maintenance (Sch. O, line 42)</t>
  </si>
  <si>
    <t>Capital Costs (Sch. O, line 80 minus lines 74, 76, &amp; 77)</t>
  </si>
  <si>
    <t>Total Costs (sum of lines 27 through 31)</t>
  </si>
  <si>
    <t>G &amp; A Allocation Percentage</t>
  </si>
  <si>
    <t>DIRECT PROGRAM COST PER PROVIDER'S RECORDS</t>
  </si>
  <si>
    <t>RCF-1</t>
  </si>
  <si>
    <t>RCF-2</t>
  </si>
  <si>
    <t>SCHEDULE L-R&amp;B-1</t>
  </si>
  <si>
    <t>SCHEDULE L-PNMI-1</t>
  </si>
  <si>
    <t>SCHEDULE L-PCS-1</t>
  </si>
  <si>
    <t>SCHEDULE L-R&amp;B-2</t>
  </si>
  <si>
    <t>SCHEDULE L-PNMI-2</t>
  </si>
  <si>
    <t>SCHEDULE L-PCS-2</t>
  </si>
  <si>
    <t>Sch. P</t>
  </si>
  <si>
    <t>Administrative &amp; Management Allowance (per Sch. B, line 5b)</t>
  </si>
  <si>
    <t>Administrative &amp; Management Allowance (per Sch. C, line 5a)</t>
  </si>
  <si>
    <t>SCHEDULE B-2</t>
  </si>
  <si>
    <t>List of All Names of Owners/Corporate Officers:</t>
  </si>
  <si>
    <t>Trial Bal.</t>
  </si>
  <si>
    <t>Numbers</t>
  </si>
  <si>
    <t>Sch. I</t>
  </si>
  <si>
    <t>Sch. J</t>
  </si>
  <si>
    <t>Sch. D</t>
  </si>
  <si>
    <t>Sch. C</t>
  </si>
  <si>
    <t>88</t>
  </si>
  <si>
    <t>89</t>
  </si>
  <si>
    <t>Total Expenses per Trial Balance</t>
  </si>
  <si>
    <t>Total Benefit Wages (per Sch. J, col. 6, line 19)</t>
  </si>
  <si>
    <t>Schedule O</t>
  </si>
  <si>
    <t>Allocation</t>
  </si>
  <si>
    <t>Schedule I</t>
  </si>
  <si>
    <t>Direct Wages</t>
  </si>
  <si>
    <t>PCS Wages</t>
  </si>
  <si>
    <t>Routine Wages</t>
  </si>
  <si>
    <t>Contract Labor</t>
  </si>
  <si>
    <t>Schedule J</t>
  </si>
  <si>
    <t>Direct Taxes &amp; Benes</t>
  </si>
  <si>
    <t>PCS Taxes &amp; Benes</t>
  </si>
  <si>
    <t>Routine Taxes &amp; Benes</t>
  </si>
  <si>
    <t>MaineCare Cost Report for Multilevel Appendix C Private Non-Medical Institutions (PNMI)</t>
  </si>
  <si>
    <t>Per ME UC-1</t>
  </si>
  <si>
    <t>**Note: Principle references are required for any cost report adjustment.</t>
  </si>
  <si>
    <t>Adjusted</t>
  </si>
  <si>
    <t>Per Provider</t>
  </si>
  <si>
    <t xml:space="preserve"> Records</t>
  </si>
  <si>
    <t>To Hours</t>
  </si>
  <si>
    <t>Worked Wages</t>
  </si>
  <si>
    <t xml:space="preserve">Adjustments </t>
  </si>
  <si>
    <t>to Wages</t>
  </si>
  <si>
    <t>Worked Hours</t>
  </si>
  <si>
    <t>P/R Taxes &amp;</t>
  </si>
  <si>
    <t>Benefits Per</t>
  </si>
  <si>
    <t>to P/R</t>
  </si>
  <si>
    <t xml:space="preserve">P/R Taxes </t>
  </si>
  <si>
    <t>Provider Records</t>
  </si>
  <si>
    <t>&amp; Benefits</t>
  </si>
  <si>
    <t>*</t>
  </si>
  <si>
    <t>Total Salaries &amp; Wages (col. 6, line19 plus line 20)</t>
  </si>
  <si>
    <t>Total Expense</t>
  </si>
  <si>
    <t>MaineCare Occupancy %</t>
  </si>
  <si>
    <t>MaineCare Portion of Expense</t>
  </si>
  <si>
    <t>Total Reimbursed Allocated</t>
  </si>
  <si>
    <t>Total Offset to Sch. F</t>
  </si>
  <si>
    <t xml:space="preserve">Principle </t>
  </si>
  <si>
    <t>COVID-Staff Universal &amp; Surveillance Testing</t>
  </si>
  <si>
    <t>Less: ECA Outbreak Funding*</t>
  </si>
  <si>
    <t>ECA Outbreak funding received due to Maine CDC confirmed COVID-19 outbreak, if applicable.</t>
  </si>
  <si>
    <t>SCHEDULE D</t>
  </si>
  <si>
    <t>Revenue Summary</t>
  </si>
  <si>
    <t>Trial Balance</t>
  </si>
  <si>
    <t xml:space="preserve">Revenues per </t>
  </si>
  <si>
    <t>Revenue Source</t>
  </si>
  <si>
    <t>Account Number(s)</t>
  </si>
  <si>
    <t>Provider's Records</t>
  </si>
  <si>
    <t>Medicare</t>
  </si>
  <si>
    <t>MaineCare</t>
  </si>
  <si>
    <t>Private</t>
  </si>
  <si>
    <t>Ancillary</t>
  </si>
  <si>
    <t>Interest Income</t>
  </si>
  <si>
    <t xml:space="preserve">Other: </t>
  </si>
  <si>
    <t>SCHEDULE GG-2-RCF1</t>
  </si>
  <si>
    <t>LTC Supplemental Payment #2 Reconciliation - Residential Care Facility 1</t>
  </si>
  <si>
    <t>LTC Supplemental Payments Received August 2022</t>
  </si>
  <si>
    <t>SCHEDULE GG-2-RCF2</t>
  </si>
  <si>
    <t>LTC Supplemental Payment #2 Reconciliation - Residential Care Facility 2</t>
  </si>
  <si>
    <t>Utilization over 70%</t>
  </si>
  <si>
    <t>Utilization over 80%</t>
  </si>
  <si>
    <t>PART I - CALCULATION OF HIGH MAINECARE UTILIZATION &amp; PAYMENT PER DAY:</t>
  </si>
  <si>
    <t>MaineCare Utilization Percentage (line 1 divided by line 2)</t>
  </si>
  <si>
    <t>Base MaineCare Utilization Percentage</t>
  </si>
  <si>
    <t>MaineCare Utilization Percentage In Excess of Base (line 3 minus line 4)</t>
  </si>
  <si>
    <t>Incremental Payment Amount for Each 1% Over Base</t>
  </si>
  <si>
    <t>Percentage Conversion</t>
  </si>
  <si>
    <t>PART II - CALCULATION OF HIGH MAINECARE UTILIZATION ALLOWANCE PER DAY:</t>
  </si>
  <si>
    <t>Allowable High MaineCare Utilization per Day (col 2 &amp; 4, line 8)</t>
  </si>
  <si>
    <t>Total Reimbursement for High MaineCare Utilization (line 9 times line 10)</t>
  </si>
  <si>
    <t>Amount due the Provider / (State) for High MaineCare Utilization (line 11 minus line 12)</t>
  </si>
  <si>
    <t>SCHEDULE HH-1</t>
  </si>
  <si>
    <t>Calculation of MaineCare Utilization Payments Received:</t>
  </si>
  <si>
    <t>Start Date</t>
  </si>
  <si>
    <t>End Date</t>
  </si>
  <si>
    <t>State Days from Col 1 &amp; 4</t>
  </si>
  <si>
    <t>Utilization Rate</t>
  </si>
  <si>
    <t>Utilization Payments</t>
  </si>
  <si>
    <t>Total Amount Due the Provider / (State) (line 10 plus line 11)</t>
  </si>
  <si>
    <t>Amount Due the Provider / (State) for High MaineCare Utilization (Sch HH-1 line 13)</t>
  </si>
  <si>
    <t>SCHEDULE HH-2</t>
  </si>
  <si>
    <t>MaineCare Utilization Payments Received (Sch L-R&amp;B-1 line 14)</t>
  </si>
  <si>
    <t>MaineCare Utilization Payments Received (Sch L-R&amp;B-2 line 14)</t>
  </si>
  <si>
    <t>Amount Due the Provider / (State) for High MaineCare Utilization (Sch HH-2 line 13)</t>
  </si>
  <si>
    <t>SCHEDULE OF RCF MAINECARE UTILIZATION ALLOWANCE - Residential Care Facility 1</t>
  </si>
  <si>
    <t>SCHEDULE OF RCF MAINECARE UTILIZATION ALLOWANCE - Residential Care Facility 2</t>
  </si>
  <si>
    <t>Amount of LTC Supplemental Used on Routine Expenses</t>
  </si>
  <si>
    <t>Offset on Sch E (col. 6 / col. 3)</t>
  </si>
  <si>
    <t>Sch E col 4 line 9</t>
  </si>
  <si>
    <t>Sch E col 4 line 27</t>
  </si>
  <si>
    <t>Amount of LTC Supplemental Used on Direct Care Expenses *</t>
  </si>
  <si>
    <t>Amount of LTC Supplemental Used on Personal Care Expenses</t>
  </si>
  <si>
    <t>Sch E col 4 line 18</t>
  </si>
  <si>
    <t>MaineCare Utilization Allowance per Day (Minimum of allowance from 70-80% or line 5 * line 6 * line 7)</t>
  </si>
  <si>
    <t>Amount of LTC Supplemental Used on Capital Expenses **</t>
  </si>
  <si>
    <t>***</t>
  </si>
  <si>
    <t>Total Expenses (line 1 to line 4)</t>
  </si>
  <si>
    <t>**</t>
  </si>
  <si>
    <t>Per the LTC Supplemental Payments Frequently Asked Questions, the use of the LTC Supplemental Payments for capital expenses only applies in this situation:</t>
  </si>
  <si>
    <t xml:space="preserve">     Q: Can the supplemental payments be used for COVID-19 related expenses such as installation of an HVAC system and renovations to help mitigate the spread of COVID-19?</t>
  </si>
  <si>
    <t xml:space="preserve">     A: Yes, the supplemental payments can be used for such COVID-19 related expenses. However, if the items purchased meet the definition of what needs to be capitalized in</t>
  </si>
  <si>
    <t xml:space="preserve">          principles of reimbursement, the facility will need to capitalize the items. An HVAC system and renovation may meet the definition of a capital asset, which has a useful</t>
  </si>
  <si>
    <t xml:space="preserve">          life of more than one year and a cost exceeding $500.  Please note that providers may only use the supplemental payments to either purchase an item like an HVAC OR</t>
  </si>
  <si>
    <t xml:space="preserve">         depreciate that item.  Providers may not use the funds to both purchase and depreciate an item.</t>
  </si>
  <si>
    <t>Change to the amount of depreciation claimed on Schedule F for the asset(s) purchased with LTC supplemental funds which needs to be offset on Sch E col 4 line 66.</t>
  </si>
  <si>
    <t>If the asset was expensed, no change in the formula is required as the full amount of the cost should be offset on the Schedule F line where the cost is posted.</t>
  </si>
  <si>
    <t>RCF MaineCare Resident Days (per Sch L-R&amp;B-1, col 1 &amp; 4)</t>
  </si>
  <si>
    <t>RCF MaineCare Resident Days (per Sch L-R&amp;B-1, col 1 &amp; 4)*</t>
  </si>
  <si>
    <t>RCF Total Days (per Sch L-R&amp;B-1, col 8)*</t>
  </si>
  <si>
    <t>Enter the days from Schedule L-R&amp;B based on the effective date of the High MaineCare Utilization, 7/1/22.</t>
  </si>
  <si>
    <t>RCF MaineCare Resident Days (per Sch L-R&amp;B-2, col 1 &amp; 4)*</t>
  </si>
  <si>
    <t>RCF Total Days (per Sch L-R&amp;B-2, col 8)*</t>
  </si>
  <si>
    <t>RCF MaineCare Resident Days (per Sch L-R&amp;B-2, col 1 &amp; 4)</t>
  </si>
  <si>
    <t>Only include expenses that exceed the net of the Direct Care Price less the Program Allowance.</t>
  </si>
  <si>
    <t>LTC Supplemental Payments Used in Prior Period (enter as a negative amount)</t>
  </si>
  <si>
    <t>Reimbursed %</t>
  </si>
  <si>
    <t>Variance: If negative, amount available for use through 6/30/24. If positive, no further action necessary.</t>
  </si>
  <si>
    <t>Medicare Contractual Adjustments</t>
  </si>
  <si>
    <t>MaineCare Contractual Adjustments</t>
  </si>
  <si>
    <t>Private Contractual Adjustments</t>
  </si>
  <si>
    <t>Ancillary Contractual Adjustments</t>
  </si>
  <si>
    <t>Total Revenue (lines 1 to 13)</t>
  </si>
  <si>
    <t>Total Revenue per Financial Statements</t>
  </si>
  <si>
    <t>Variance (line 14 minus 15)</t>
  </si>
  <si>
    <t>SCHEDULE GG-3-RCF1</t>
  </si>
  <si>
    <t>LTC Supplemental Payment #3 Reconciliation - Residential Care Facility 1</t>
  </si>
  <si>
    <t>LTC Supplemental Payments Received April 2023</t>
  </si>
  <si>
    <t>Sch E col 4 line 7</t>
  </si>
  <si>
    <t>Sch E col 4 line 28</t>
  </si>
  <si>
    <t>SCHEDULE GG-3-RCF2</t>
  </si>
  <si>
    <t>LTC Supplemental Payment #3 Reconciliation - Residential Care Facility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</si>
</sst>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164" formatCode="&quot;$&quot;#,##0.00"/>
    <numFmt numFmtId="165" formatCode="&quot;$&quot;#,##0"/>
    <numFmt numFmtId="166" formatCode="00000"/>
    <numFmt numFmtId="167" formatCode="mm/dd/yy"/>
    <numFmt numFmtId="168" formatCode="0_);\(0\)"/>
  </numFmts>
  <fonts count="22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  <font>
      <sz val="12"/>
      <color indexed="10"/>
      <name val="Arial"/>
      <family val="2"/>
    </font>
    <font>
      <b/>
      <sz val="18"/>
      <name val="Arial"/>
      <family val="2"/>
    </font>
    <font>
      <b/>
      <u/>
      <sz val="12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6" fillId="0" borderId="0"/>
    <xf numFmtId="9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1" fillId="0" borderId="0"/>
  </cellStyleXfs>
  <cellXfs count="407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fill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quotePrefix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5" fillId="0" borderId="0" xfId="0" applyFont="1"/>
    <xf numFmtId="0" fontId="3" fillId="0" borderId="0" xfId="0" quotePrefix="1" applyFont="1" applyAlignment="1">
      <alignment horizontal="center"/>
    </xf>
    <xf numFmtId="0" fontId="4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49" fontId="3" fillId="0" borderId="0" xfId="3" applyNumberFormat="1" applyFont="1"/>
    <xf numFmtId="0" fontId="4" fillId="0" borderId="0" xfId="0" quotePrefix="1" applyFont="1" applyAlignment="1">
      <alignment horizontal="left"/>
    </xf>
    <xf numFmtId="0" fontId="4" fillId="0" borderId="2" xfId="0" applyFont="1" applyBorder="1"/>
    <xf numFmtId="0" fontId="0" fillId="0" borderId="0" xfId="0" applyAlignment="1">
      <alignment horizontal="center"/>
    </xf>
    <xf numFmtId="0" fontId="4" fillId="0" borderId="0" xfId="2" applyFont="1"/>
    <xf numFmtId="49" fontId="3" fillId="0" borderId="0" xfId="0" applyNumberFormat="1" applyFont="1" applyAlignment="1">
      <alignment horizontal="center"/>
    </xf>
    <xf numFmtId="49" fontId="4" fillId="0" borderId="0" xfId="2" applyNumberFormat="1" applyFont="1" applyAlignment="1">
      <alignment horizontal="right"/>
    </xf>
    <xf numFmtId="0" fontId="4" fillId="0" borderId="0" xfId="4" applyFont="1"/>
    <xf numFmtId="0" fontId="4" fillId="0" borderId="0" xfId="4" applyFont="1" applyAlignment="1">
      <alignment horizontal="center"/>
    </xf>
    <xf numFmtId="0" fontId="3" fillId="0" borderId="0" xfId="4" applyFont="1" applyAlignment="1">
      <alignment horizontal="right"/>
    </xf>
    <xf numFmtId="0" fontId="4" fillId="0" borderId="0" xfId="4" applyFont="1" applyAlignment="1">
      <alignment horizontal="left"/>
    </xf>
    <xf numFmtId="0" fontId="3" fillId="0" borderId="0" xfId="4" applyFont="1"/>
    <xf numFmtId="0" fontId="3" fillId="0" borderId="0" xfId="4" applyFont="1" applyAlignment="1">
      <alignment horizontal="center"/>
    </xf>
    <xf numFmtId="0" fontId="3" fillId="0" borderId="4" xfId="4" applyFont="1" applyBorder="1" applyAlignment="1">
      <alignment horizontal="center"/>
    </xf>
    <xf numFmtId="0" fontId="10" fillId="0" borderId="4" xfId="4" applyFont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4" fillId="0" borderId="1" xfId="4" applyFont="1" applyBorder="1" applyAlignment="1">
      <alignment horizontal="fill"/>
    </xf>
    <xf numFmtId="0" fontId="4" fillId="0" borderId="1" xfId="4" applyFont="1" applyBorder="1"/>
    <xf numFmtId="49" fontId="4" fillId="0" borderId="0" xfId="0" applyNumberFormat="1" applyFont="1"/>
    <xf numFmtId="49" fontId="3" fillId="0" borderId="0" xfId="4" applyNumberFormat="1" applyFont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4" xfId="0" applyFont="1" applyBorder="1"/>
    <xf numFmtId="0" fontId="3" fillId="0" borderId="15" xfId="0" applyFont="1" applyBorder="1" applyAlignment="1">
      <alignment horizontal="center"/>
    </xf>
    <xf numFmtId="7" fontId="4" fillId="2" borderId="0" xfId="0" applyNumberFormat="1" applyFont="1" applyFill="1"/>
    <xf numFmtId="0" fontId="10" fillId="0" borderId="0" xfId="2" applyFont="1" applyAlignment="1">
      <alignment horizontal="center"/>
    </xf>
    <xf numFmtId="0" fontId="3" fillId="0" borderId="0" xfId="2" applyFont="1"/>
    <xf numFmtId="0" fontId="10" fillId="0" borderId="4" xfId="0" applyFont="1" applyBorder="1" applyAlignment="1">
      <alignment horizontal="center"/>
    </xf>
    <xf numFmtId="49" fontId="3" fillId="0" borderId="0" xfId="1" applyNumberFormat="1" applyFont="1" applyAlignment="1">
      <alignment horizontal="center"/>
    </xf>
    <xf numFmtId="0" fontId="10" fillId="0" borderId="4" xfId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2" borderId="0" xfId="0" applyFont="1" applyFill="1"/>
    <xf numFmtId="0" fontId="12" fillId="0" borderId="0" xfId="0" applyFont="1"/>
    <xf numFmtId="0" fontId="12" fillId="2" borderId="0" xfId="0" applyFont="1" applyFill="1"/>
    <xf numFmtId="0" fontId="2" fillId="0" borderId="0" xfId="0" applyFont="1"/>
    <xf numFmtId="0" fontId="4" fillId="0" borderId="0" xfId="0" applyFont="1" applyAlignment="1">
      <alignment horizontal="center"/>
    </xf>
    <xf numFmtId="0" fontId="0" fillId="3" borderId="0" xfId="0" applyFill="1"/>
    <xf numFmtId="37" fontId="4" fillId="4" borderId="2" xfId="0" applyNumberFormat="1" applyFont="1" applyFill="1" applyBorder="1"/>
    <xf numFmtId="0" fontId="4" fillId="4" borderId="20" xfId="0" applyFont="1" applyFill="1" applyBorder="1" applyAlignment="1">
      <alignment horizontal="center"/>
    </xf>
    <xf numFmtId="37" fontId="0" fillId="0" borderId="0" xfId="0" applyNumberFormat="1" applyAlignment="1">
      <alignment horizontal="right"/>
    </xf>
    <xf numFmtId="37" fontId="0" fillId="4" borderId="2" xfId="0" applyNumberFormat="1" applyFill="1" applyBorder="1" applyAlignment="1">
      <alignment horizontal="right"/>
    </xf>
    <xf numFmtId="37" fontId="0" fillId="3" borderId="2" xfId="0" applyNumberFormat="1" applyFill="1" applyBorder="1" applyAlignment="1">
      <alignment horizontal="right"/>
    </xf>
    <xf numFmtId="37" fontId="0" fillId="3" borderId="3" xfId="0" applyNumberFormat="1" applyFill="1" applyBorder="1" applyAlignment="1">
      <alignment horizontal="right"/>
    </xf>
    <xf numFmtId="7" fontId="0" fillId="3" borderId="2" xfId="0" applyNumberFormat="1" applyFill="1" applyBorder="1" applyAlignment="1">
      <alignment horizontal="right"/>
    </xf>
    <xf numFmtId="7" fontId="0" fillId="0" borderId="0" xfId="0" applyNumberFormat="1" applyAlignment="1">
      <alignment horizontal="right"/>
    </xf>
    <xf numFmtId="5" fontId="0" fillId="4" borderId="2" xfId="0" applyNumberFormat="1" applyFill="1" applyBorder="1" applyAlignment="1">
      <alignment horizontal="right"/>
    </xf>
    <xf numFmtId="5" fontId="0" fillId="3" borderId="2" xfId="0" applyNumberFormat="1" applyFill="1" applyBorder="1" applyAlignment="1">
      <alignment horizontal="right"/>
    </xf>
    <xf numFmtId="5" fontId="0" fillId="0" borderId="0" xfId="0" applyNumberFormat="1" applyAlignment="1">
      <alignment horizontal="right"/>
    </xf>
    <xf numFmtId="5" fontId="0" fillId="3" borderId="3" xfId="0" applyNumberFormat="1" applyFill="1" applyBorder="1" applyAlignment="1">
      <alignment horizontal="right"/>
    </xf>
    <xf numFmtId="0" fontId="4" fillId="4" borderId="6" xfId="0" applyFont="1" applyFill="1" applyBorder="1" applyAlignment="1">
      <alignment horizontal="center"/>
    </xf>
    <xf numFmtId="37" fontId="4" fillId="4" borderId="2" xfId="0" quotePrefix="1" applyNumberFormat="1" applyFont="1" applyFill="1" applyBorder="1" applyAlignment="1">
      <alignment horizontal="right"/>
    </xf>
    <xf numFmtId="0" fontId="4" fillId="0" borderId="0" xfId="0" quotePrefix="1" applyFont="1" applyAlignment="1">
      <alignment horizontal="right"/>
    </xf>
    <xf numFmtId="0" fontId="4" fillId="4" borderId="2" xfId="0" applyFont="1" applyFill="1" applyBorder="1"/>
    <xf numFmtId="14" fontId="4" fillId="0" borderId="0" xfId="0" applyNumberFormat="1" applyFont="1" applyAlignment="1">
      <alignment horizontal="left"/>
    </xf>
    <xf numFmtId="0" fontId="0" fillId="4" borderId="0" xfId="0" applyFill="1" applyAlignment="1">
      <alignment horizontal="left"/>
    </xf>
    <xf numFmtId="14" fontId="0" fillId="4" borderId="0" xfId="0" applyNumberFormat="1" applyFill="1"/>
    <xf numFmtId="0" fontId="2" fillId="0" borderId="0" xfId="0" applyFont="1" applyAlignment="1">
      <alignment horizontal="left"/>
    </xf>
    <xf numFmtId="37" fontId="0" fillId="0" borderId="0" xfId="0" applyNumberFormat="1"/>
    <xf numFmtId="2" fontId="0" fillId="0" borderId="0" xfId="0" applyNumberFormat="1"/>
    <xf numFmtId="0" fontId="0" fillId="4" borderId="0" xfId="0" applyFill="1" applyAlignment="1">
      <alignment horizontal="right"/>
    </xf>
    <xf numFmtId="164" fontId="0" fillId="4" borderId="0" xfId="0" applyNumberFormat="1" applyFill="1" applyAlignment="1">
      <alignment horizontal="right"/>
    </xf>
    <xf numFmtId="0" fontId="4" fillId="0" borderId="24" xfId="0" applyFont="1" applyBorder="1"/>
    <xf numFmtId="0" fontId="0" fillId="0" borderId="24" xfId="0" applyBorder="1"/>
    <xf numFmtId="0" fontId="4" fillId="0" borderId="24" xfId="0" applyFont="1" applyBorder="1" applyAlignment="1">
      <alignment horizontal="center"/>
    </xf>
    <xf numFmtId="0" fontId="0" fillId="4" borderId="27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14" fontId="4" fillId="4" borderId="27" xfId="0" applyNumberFormat="1" applyFont="1" applyFill="1" applyBorder="1" applyAlignment="1">
      <alignment horizontal="center"/>
    </xf>
    <xf numFmtId="37" fontId="4" fillId="4" borderId="27" xfId="0" applyNumberFormat="1" applyFont="1" applyFill="1" applyBorder="1" applyAlignment="1">
      <alignment horizontal="right"/>
    </xf>
    <xf numFmtId="14" fontId="4" fillId="4" borderId="22" xfId="0" applyNumberFormat="1" applyFont="1" applyFill="1" applyBorder="1" applyAlignment="1">
      <alignment horizontal="center"/>
    </xf>
    <xf numFmtId="37" fontId="4" fillId="4" borderId="22" xfId="0" applyNumberFormat="1" applyFont="1" applyFill="1" applyBorder="1" applyAlignment="1">
      <alignment horizontal="right"/>
    </xf>
    <xf numFmtId="14" fontId="4" fillId="4" borderId="23" xfId="0" applyNumberFormat="1" applyFont="1" applyFill="1" applyBorder="1" applyAlignment="1">
      <alignment horizontal="center"/>
    </xf>
    <xf numFmtId="37" fontId="4" fillId="4" borderId="23" xfId="0" applyNumberFormat="1" applyFont="1" applyFill="1" applyBorder="1" applyAlignment="1">
      <alignment horizontal="right"/>
    </xf>
    <xf numFmtId="37" fontId="0" fillId="4" borderId="21" xfId="0" applyNumberFormat="1" applyFill="1" applyBorder="1" applyAlignment="1">
      <alignment horizontal="right"/>
    </xf>
    <xf numFmtId="37" fontId="0" fillId="4" borderId="22" xfId="0" applyNumberFormat="1" applyFill="1" applyBorder="1" applyAlignment="1">
      <alignment horizontal="right"/>
    </xf>
    <xf numFmtId="37" fontId="0" fillId="4" borderId="23" xfId="0" applyNumberForma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0" fillId="4" borderId="0" xfId="0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0" xfId="0" applyBorder="1" applyAlignment="1">
      <alignment horizontal="left"/>
    </xf>
    <xf numFmtId="0" fontId="4" fillId="0" borderId="6" xfId="4" applyFont="1" applyBorder="1" applyAlignment="1">
      <alignment horizontal="right"/>
    </xf>
    <xf numFmtId="0" fontId="4" fillId="0" borderId="3" xfId="4" applyFont="1" applyBorder="1" applyAlignment="1">
      <alignment horizontal="right"/>
    </xf>
    <xf numFmtId="0" fontId="4" fillId="0" borderId="0" xfId="4" applyFont="1" applyAlignment="1">
      <alignment horizontal="right"/>
    </xf>
    <xf numFmtId="0" fontId="4" fillId="0" borderId="6" xfId="4" applyFont="1" applyBorder="1" applyAlignment="1">
      <alignment horizontal="left"/>
    </xf>
    <xf numFmtId="0" fontId="4" fillId="0" borderId="3" xfId="4" applyFont="1" applyBorder="1" applyAlignment="1">
      <alignment horizontal="left"/>
    </xf>
    <xf numFmtId="5" fontId="4" fillId="0" borderId="6" xfId="4" applyNumberFormat="1" applyFont="1" applyBorder="1" applyAlignment="1">
      <alignment horizontal="right"/>
    </xf>
    <xf numFmtId="5" fontId="4" fillId="0" borderId="3" xfId="4" applyNumberFormat="1" applyFont="1" applyBorder="1" applyAlignment="1">
      <alignment horizontal="right"/>
    </xf>
    <xf numFmtId="5" fontId="4" fillId="0" borderId="0" xfId="4" applyNumberFormat="1" applyFont="1" applyAlignment="1">
      <alignment horizontal="right"/>
    </xf>
    <xf numFmtId="49" fontId="2" fillId="0" borderId="0" xfId="3" applyNumberFormat="1" applyFont="1" applyAlignment="1">
      <alignment horizontal="center"/>
    </xf>
    <xf numFmtId="49" fontId="2" fillId="0" borderId="0" xfId="4" applyNumberFormat="1" applyFont="1" applyAlignment="1">
      <alignment horizontal="center"/>
    </xf>
    <xf numFmtId="5" fontId="0" fillId="0" borderId="6" xfId="0" applyNumberFormat="1" applyBorder="1" applyAlignment="1">
      <alignment horizontal="right"/>
    </xf>
    <xf numFmtId="5" fontId="0" fillId="0" borderId="3" xfId="0" applyNumberFormat="1" applyBorder="1" applyAlignment="1">
      <alignment horizontal="right"/>
    </xf>
    <xf numFmtId="5" fontId="0" fillId="0" borderId="20" xfId="0" applyNumberFormat="1" applyBorder="1" applyAlignment="1">
      <alignment horizontal="right"/>
    </xf>
    <xf numFmtId="5" fontId="0" fillId="3" borderId="5" xfId="0" applyNumberForma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5" fontId="9" fillId="3" borderId="3" xfId="2" applyNumberFormat="1" applyFont="1" applyFill="1" applyBorder="1"/>
    <xf numFmtId="37" fontId="9" fillId="3" borderId="2" xfId="2" applyNumberFormat="1" applyFont="1" applyFill="1" applyBorder="1"/>
    <xf numFmtId="37" fontId="9" fillId="3" borderId="0" xfId="2" applyNumberFormat="1" applyFont="1" applyFill="1"/>
    <xf numFmtId="37" fontId="9" fillId="3" borderId="16" xfId="2" applyNumberFormat="1" applyFont="1" applyFill="1" applyBorder="1"/>
    <xf numFmtId="14" fontId="4" fillId="0" borderId="0" xfId="2" applyNumberFormat="1" applyFont="1"/>
    <xf numFmtId="7" fontId="9" fillId="3" borderId="3" xfId="2" applyNumberFormat="1" applyFont="1" applyFill="1" applyBorder="1"/>
    <xf numFmtId="7" fontId="9" fillId="3" borderId="16" xfId="2" applyNumberFormat="1" applyFont="1" applyFill="1" applyBorder="1"/>
    <xf numFmtId="165" fontId="9" fillId="3" borderId="6" xfId="1" applyNumberFormat="1" applyFont="1" applyFill="1" applyBorder="1" applyAlignment="1">
      <alignment horizontal="right"/>
    </xf>
    <xf numFmtId="164" fontId="9" fillId="3" borderId="3" xfId="2" applyNumberFormat="1" applyFont="1" applyFill="1" applyBorder="1"/>
    <xf numFmtId="0" fontId="4" fillId="3" borderId="2" xfId="0" applyFont="1" applyFill="1" applyBorder="1"/>
    <xf numFmtId="37" fontId="4" fillId="3" borderId="5" xfId="0" applyNumberFormat="1" applyFont="1" applyFill="1" applyBorder="1"/>
    <xf numFmtId="37" fontId="4" fillId="3" borderId="2" xfId="0" applyNumberFormat="1" applyFont="1" applyFill="1" applyBorder="1"/>
    <xf numFmtId="7" fontId="4" fillId="4" borderId="2" xfId="0" applyNumberFormat="1" applyFont="1" applyFill="1" applyBorder="1"/>
    <xf numFmtId="7" fontId="4" fillId="3" borderId="2" xfId="0" applyNumberFormat="1" applyFont="1" applyFill="1" applyBorder="1"/>
    <xf numFmtId="7" fontId="4" fillId="3" borderId="5" xfId="0" applyNumberFormat="1" applyFont="1" applyFill="1" applyBorder="1"/>
    <xf numFmtId="37" fontId="4" fillId="3" borderId="8" xfId="0" applyNumberFormat="1" applyFont="1" applyFill="1" applyBorder="1"/>
    <xf numFmtId="7" fontId="0" fillId="4" borderId="0" xfId="0" applyNumberFormat="1" applyFill="1" applyAlignment="1">
      <alignment horizontal="right"/>
    </xf>
    <xf numFmtId="166" fontId="0" fillId="4" borderId="0" xfId="0" applyNumberFormat="1" applyFill="1" applyAlignment="1">
      <alignment horizontal="right"/>
    </xf>
    <xf numFmtId="0" fontId="2" fillId="0" borderId="0" xfId="0" applyFont="1" applyAlignment="1">
      <alignment horizontal="center"/>
    </xf>
    <xf numFmtId="49" fontId="4" fillId="0" borderId="0" xfId="5" applyNumberFormat="1" applyAlignment="1">
      <alignment horizontal="left"/>
    </xf>
    <xf numFmtId="0" fontId="4" fillId="0" borderId="0" xfId="5"/>
    <xf numFmtId="0" fontId="2" fillId="0" borderId="0" xfId="5" applyFont="1" applyAlignment="1">
      <alignment horizontal="right"/>
    </xf>
    <xf numFmtId="0" fontId="2" fillId="0" borderId="0" xfId="6" applyFont="1" applyAlignment="1">
      <alignment horizontal="right"/>
    </xf>
    <xf numFmtId="0" fontId="9" fillId="0" borderId="0" xfId="5" applyFont="1" applyAlignment="1">
      <alignment horizontal="left"/>
    </xf>
    <xf numFmtId="0" fontId="4" fillId="0" borderId="0" xfId="5" applyAlignment="1">
      <alignment horizontal="left"/>
    </xf>
    <xf numFmtId="0" fontId="2" fillId="0" borderId="0" xfId="6" quotePrefix="1" applyFont="1" applyAlignment="1">
      <alignment horizontal="center"/>
    </xf>
    <xf numFmtId="0" fontId="2" fillId="0" borderId="0" xfId="6" applyFont="1" applyAlignment="1">
      <alignment horizontal="center"/>
    </xf>
    <xf numFmtId="0" fontId="11" fillId="0" borderId="0" xfId="6" applyAlignment="1">
      <alignment horizontal="center"/>
    </xf>
    <xf numFmtId="0" fontId="10" fillId="0" borderId="0" xfId="5" applyFont="1" applyAlignment="1">
      <alignment horizontal="center"/>
    </xf>
    <xf numFmtId="0" fontId="2" fillId="0" borderId="4" xfId="5" applyFont="1" applyBorder="1"/>
    <xf numFmtId="0" fontId="2" fillId="0" borderId="4" xfId="6" applyFont="1" applyBorder="1" applyAlignment="1">
      <alignment horizontal="center"/>
    </xf>
    <xf numFmtId="0" fontId="2" fillId="0" borderId="0" xfId="5" applyFont="1"/>
    <xf numFmtId="37" fontId="9" fillId="3" borderId="2" xfId="5" applyNumberFormat="1" applyFont="1" applyFill="1" applyBorder="1"/>
    <xf numFmtId="0" fontId="10" fillId="0" borderId="0" xfId="5" applyFont="1"/>
    <xf numFmtId="37" fontId="9" fillId="0" borderId="0" xfId="5" applyNumberFormat="1" applyFont="1"/>
    <xf numFmtId="0" fontId="9" fillId="0" borderId="0" xfId="5" applyFont="1"/>
    <xf numFmtId="37" fontId="4" fillId="0" borderId="36" xfId="5" applyNumberFormat="1" applyBorder="1"/>
    <xf numFmtId="37" fontId="4" fillId="0" borderId="0" xfId="5" applyNumberFormat="1"/>
    <xf numFmtId="37" fontId="9" fillId="3" borderId="0" xfId="5" applyNumberFormat="1" applyFont="1" applyFill="1"/>
    <xf numFmtId="49" fontId="2" fillId="0" borderId="0" xfId="5" applyNumberFormat="1" applyFont="1" applyAlignment="1">
      <alignment horizontal="left"/>
    </xf>
    <xf numFmtId="37" fontId="9" fillId="3" borderId="20" xfId="5" applyNumberFormat="1" applyFont="1" applyFill="1" applyBorder="1"/>
    <xf numFmtId="0" fontId="4" fillId="0" borderId="0" xfId="5" applyProtection="1">
      <protection locked="0"/>
    </xf>
    <xf numFmtId="37" fontId="4" fillId="0" borderId="37" xfId="5" applyNumberFormat="1" applyBorder="1"/>
    <xf numFmtId="37" fontId="4" fillId="0" borderId="0" xfId="5" applyNumberFormat="1" applyProtection="1">
      <protection locked="0"/>
    </xf>
    <xf numFmtId="0" fontId="4" fillId="0" borderId="0" xfId="5" applyAlignment="1">
      <alignment horizontal="right"/>
    </xf>
    <xf numFmtId="49" fontId="4" fillId="0" borderId="0" xfId="5" applyNumberFormat="1" applyAlignment="1">
      <alignment horizontal="right"/>
    </xf>
    <xf numFmtId="49" fontId="2" fillId="0" borderId="0" xfId="5" applyNumberFormat="1" applyFont="1" applyAlignment="1">
      <alignment horizontal="right"/>
    </xf>
    <xf numFmtId="49" fontId="4" fillId="0" borderId="0" xfId="5" applyNumberFormat="1" applyAlignment="1" applyProtection="1">
      <alignment horizontal="right"/>
      <protection locked="0"/>
    </xf>
    <xf numFmtId="0" fontId="2" fillId="0" borderId="0" xfId="4" applyFont="1" applyAlignment="1">
      <alignment horizontal="right"/>
    </xf>
    <xf numFmtId="0" fontId="2" fillId="0" borderId="0" xfId="4" applyFont="1" applyAlignment="1">
      <alignment horizontal="center"/>
    </xf>
    <xf numFmtId="0" fontId="4" fillId="4" borderId="0" xfId="0" applyFont="1" applyFill="1"/>
    <xf numFmtId="0" fontId="2" fillId="0" borderId="4" xfId="0" applyFont="1" applyBorder="1" applyAlignment="1">
      <alignment horizontal="center"/>
    </xf>
    <xf numFmtId="0" fontId="4" fillId="0" borderId="0" xfId="7"/>
    <xf numFmtId="0" fontId="2" fillId="0" borderId="0" xfId="7" applyFont="1" applyAlignment="1">
      <alignment horizontal="right"/>
    </xf>
    <xf numFmtId="0" fontId="2" fillId="0" borderId="0" xfId="7" applyFont="1"/>
    <xf numFmtId="0" fontId="2" fillId="0" borderId="0" xfId="7" applyFont="1" applyAlignment="1">
      <alignment horizontal="center"/>
    </xf>
    <xf numFmtId="0" fontId="10" fillId="0" borderId="0" xfId="7" applyFont="1" applyAlignment="1">
      <alignment horizontal="center"/>
    </xf>
    <xf numFmtId="0" fontId="10" fillId="0" borderId="0" xfId="7" applyFont="1"/>
    <xf numFmtId="0" fontId="14" fillId="0" borderId="0" xfId="7" applyFont="1"/>
    <xf numFmtId="0" fontId="10" fillId="0" borderId="4" xfId="7" applyFont="1" applyBorder="1" applyAlignment="1">
      <alignment horizontal="center"/>
    </xf>
    <xf numFmtId="49" fontId="4" fillId="0" borderId="0" xfId="6" applyNumberFormat="1" applyFont="1"/>
    <xf numFmtId="0" fontId="4" fillId="0" borderId="0" xfId="0" applyFont="1" applyAlignment="1">
      <alignment horizontal="right"/>
    </xf>
    <xf numFmtId="49" fontId="3" fillId="0" borderId="0" xfId="3" applyNumberFormat="1" applyFont="1" applyAlignment="1">
      <alignment horizontal="right"/>
    </xf>
    <xf numFmtId="0" fontId="2" fillId="0" borderId="0" xfId="2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4" fillId="0" borderId="0" xfId="6" applyFont="1"/>
    <xf numFmtId="0" fontId="10" fillId="0" borderId="0" xfId="6" applyFont="1" applyAlignment="1">
      <alignment horizontal="left"/>
    </xf>
    <xf numFmtId="0" fontId="15" fillId="0" borderId="0" xfId="6" applyFont="1"/>
    <xf numFmtId="49" fontId="2" fillId="0" borderId="4" xfId="6" applyNumberFormat="1" applyFont="1" applyBorder="1" applyAlignment="1">
      <alignment horizontal="center"/>
    </xf>
    <xf numFmtId="37" fontId="4" fillId="0" borderId="0" xfId="6" applyNumberFormat="1" applyFont="1"/>
    <xf numFmtId="5" fontId="4" fillId="3" borderId="2" xfId="6" quotePrefix="1" applyNumberFormat="1" applyFont="1" applyFill="1" applyBorder="1" applyAlignment="1">
      <alignment horizontal="right"/>
    </xf>
    <xf numFmtId="0" fontId="4" fillId="0" borderId="0" xfId="6" applyFont="1" applyAlignment="1">
      <alignment horizontal="center"/>
    </xf>
    <xf numFmtId="5" fontId="4" fillId="0" borderId="0" xfId="6" quotePrefix="1" applyNumberFormat="1" applyFont="1" applyAlignment="1">
      <alignment horizontal="right"/>
    </xf>
    <xf numFmtId="10" fontId="4" fillId="0" borderId="0" xfId="6" applyNumberFormat="1" applyFont="1"/>
    <xf numFmtId="0" fontId="4" fillId="0" borderId="2" xfId="6" applyFont="1" applyBorder="1" applyAlignment="1">
      <alignment horizontal="center"/>
    </xf>
    <xf numFmtId="0" fontId="9" fillId="0" borderId="2" xfId="6" applyFont="1" applyBorder="1" applyAlignment="1">
      <alignment horizontal="center"/>
    </xf>
    <xf numFmtId="167" fontId="4" fillId="0" borderId="0" xfId="6" applyNumberFormat="1" applyFont="1"/>
    <xf numFmtId="0" fontId="9" fillId="0" borderId="0" xfId="6" applyFont="1"/>
    <xf numFmtId="5" fontId="4" fillId="3" borderId="2" xfId="6" applyNumberFormat="1" applyFont="1" applyFill="1" applyBorder="1"/>
    <xf numFmtId="5" fontId="4" fillId="3" borderId="0" xfId="6" applyNumberFormat="1" applyFont="1" applyFill="1"/>
    <xf numFmtId="37" fontId="4" fillId="3" borderId="8" xfId="6" applyNumberFormat="1" applyFont="1" applyFill="1" applyBorder="1"/>
    <xf numFmtId="7" fontId="4" fillId="0" borderId="0" xfId="6" applyNumberFormat="1" applyFont="1"/>
    <xf numFmtId="5" fontId="4" fillId="3" borderId="8" xfId="6" applyNumberFormat="1" applyFont="1" applyFill="1" applyBorder="1"/>
    <xf numFmtId="5" fontId="4" fillId="3" borderId="20" xfId="6" quotePrefix="1" applyNumberFormat="1" applyFont="1" applyFill="1" applyBorder="1" applyAlignment="1">
      <alignment horizontal="right"/>
    </xf>
    <xf numFmtId="0" fontId="2" fillId="0" borderId="0" xfId="6" applyFont="1"/>
    <xf numFmtId="167" fontId="4" fillId="3" borderId="20" xfId="6" applyNumberFormat="1" applyFont="1" applyFill="1" applyBorder="1" applyAlignment="1">
      <alignment horizontal="center"/>
    </xf>
    <xf numFmtId="37" fontId="4" fillId="3" borderId="20" xfId="6" applyNumberFormat="1" applyFont="1" applyFill="1" applyBorder="1"/>
    <xf numFmtId="37" fontId="4" fillId="3" borderId="34" xfId="6" applyNumberFormat="1" applyFont="1" applyFill="1" applyBorder="1"/>
    <xf numFmtId="49" fontId="4" fillId="0" borderId="0" xfId="8" applyNumberFormat="1" applyAlignment="1">
      <alignment horizontal="right"/>
    </xf>
    <xf numFmtId="49" fontId="4" fillId="0" borderId="0" xfId="6" applyNumberFormat="1" applyFont="1" applyAlignment="1">
      <alignment horizontal="right"/>
    </xf>
    <xf numFmtId="5" fontId="4" fillId="0" borderId="0" xfId="6" applyNumberFormat="1" applyFont="1"/>
    <xf numFmtId="37" fontId="4" fillId="0" borderId="0" xfId="6" applyNumberFormat="1" applyFont="1" applyAlignment="1">
      <alignment horizontal="right"/>
    </xf>
    <xf numFmtId="5" fontId="4" fillId="3" borderId="20" xfId="6" applyNumberFormat="1" applyFont="1" applyFill="1" applyBorder="1"/>
    <xf numFmtId="167" fontId="7" fillId="0" borderId="0" xfId="6" applyNumberFormat="1" applyFont="1" applyAlignment="1">
      <alignment wrapText="1"/>
    </xf>
    <xf numFmtId="37" fontId="4" fillId="3" borderId="5" xfId="6" applyNumberFormat="1" applyFont="1" applyFill="1" applyBorder="1"/>
    <xf numFmtId="5" fontId="4" fillId="0" borderId="2" xfId="6" quotePrefix="1" applyNumberFormat="1" applyFont="1" applyBorder="1" applyAlignment="1">
      <alignment horizontal="right"/>
    </xf>
    <xf numFmtId="167" fontId="4" fillId="4" borderId="20" xfId="6" applyNumberFormat="1" applyFont="1" applyFill="1" applyBorder="1" applyAlignment="1">
      <alignment horizontal="center"/>
    </xf>
    <xf numFmtId="37" fontId="4" fillId="4" borderId="20" xfId="6" applyNumberFormat="1" applyFont="1" applyFill="1" applyBorder="1"/>
    <xf numFmtId="37" fontId="4" fillId="4" borderId="34" xfId="6" applyNumberFormat="1" applyFont="1" applyFill="1" applyBorder="1"/>
    <xf numFmtId="7" fontId="4" fillId="4" borderId="20" xfId="6" applyNumberFormat="1" applyFont="1" applyFill="1" applyBorder="1"/>
    <xf numFmtId="0" fontId="16" fillId="0" borderId="0" xfId="6" applyFont="1"/>
    <xf numFmtId="0" fontId="4" fillId="0" borderId="0" xfId="6" applyFont="1" applyAlignment="1">
      <alignment horizontal="right"/>
    </xf>
    <xf numFmtId="37" fontId="9" fillId="3" borderId="0" xfId="6" applyNumberFormat="1" applyFont="1" applyFill="1"/>
    <xf numFmtId="49" fontId="2" fillId="0" borderId="0" xfId="6" applyNumberFormat="1" applyFont="1" applyAlignment="1">
      <alignment horizontal="center"/>
    </xf>
    <xf numFmtId="37" fontId="4" fillId="0" borderId="38" xfId="6" applyNumberFormat="1" applyFont="1" applyBorder="1" applyAlignment="1">
      <alignment horizontal="center"/>
    </xf>
    <xf numFmtId="0" fontId="4" fillId="0" borderId="38" xfId="6" applyFont="1" applyBorder="1" applyAlignment="1">
      <alignment horizontal="center"/>
    </xf>
    <xf numFmtId="37" fontId="9" fillId="3" borderId="2" xfId="6" applyNumberFormat="1" applyFont="1" applyFill="1" applyBorder="1"/>
    <xf numFmtId="5" fontId="9" fillId="3" borderId="2" xfId="6" applyNumberFormat="1" applyFont="1" applyFill="1" applyBorder="1"/>
    <xf numFmtId="49" fontId="4" fillId="0" borderId="0" xfId="7" applyNumberFormat="1" applyAlignment="1">
      <alignment horizontal="right"/>
    </xf>
    <xf numFmtId="0" fontId="4" fillId="4" borderId="6" xfId="7" applyFill="1" applyBorder="1"/>
    <xf numFmtId="0" fontId="4" fillId="4" borderId="20" xfId="7" applyFill="1" applyBorder="1"/>
    <xf numFmtId="5" fontId="4" fillId="4" borderId="6" xfId="7" applyNumberFormat="1" applyFill="1" applyBorder="1"/>
    <xf numFmtId="5" fontId="4" fillId="4" borderId="20" xfId="7" applyNumberFormat="1" applyFill="1" applyBorder="1"/>
    <xf numFmtId="37" fontId="9" fillId="4" borderId="2" xfId="5" applyNumberFormat="1" applyFont="1" applyFill="1" applyBorder="1"/>
    <xf numFmtId="0" fontId="4" fillId="4" borderId="0" xfId="5" applyFill="1"/>
    <xf numFmtId="0" fontId="7" fillId="0" borderId="0" xfId="9" applyFont="1"/>
    <xf numFmtId="0" fontId="7" fillId="0" borderId="0" xfId="9" applyFont="1" applyAlignment="1">
      <alignment horizontal="center"/>
    </xf>
    <xf numFmtId="10" fontId="7" fillId="0" borderId="0" xfId="9" applyNumberFormat="1" applyFont="1" applyAlignment="1">
      <alignment horizontal="center"/>
    </xf>
    <xf numFmtId="37" fontId="7" fillId="0" borderId="0" xfId="9" applyNumberFormat="1" applyFont="1"/>
    <xf numFmtId="0" fontId="17" fillId="0" borderId="0" xfId="9" applyFont="1"/>
    <xf numFmtId="0" fontId="2" fillId="0" borderId="0" xfId="5" applyFont="1" applyAlignment="1">
      <alignment horizontal="center"/>
    </xf>
    <xf numFmtId="0" fontId="0" fillId="4" borderId="0" xfId="0" applyFill="1"/>
    <xf numFmtId="37" fontId="4" fillId="3" borderId="27" xfId="0" applyNumberFormat="1" applyFont="1" applyFill="1" applyBorder="1" applyAlignment="1">
      <alignment horizontal="right"/>
    </xf>
    <xf numFmtId="37" fontId="4" fillId="3" borderId="22" xfId="0" applyNumberFormat="1" applyFont="1" applyFill="1" applyBorder="1" applyAlignment="1">
      <alignment horizontal="right"/>
    </xf>
    <xf numFmtId="37" fontId="4" fillId="3" borderId="23" xfId="0" applyNumberFormat="1" applyFont="1" applyFill="1" applyBorder="1" applyAlignment="1">
      <alignment horizontal="right"/>
    </xf>
    <xf numFmtId="0" fontId="4" fillId="0" borderId="0" xfId="2" applyFont="1" applyAlignment="1">
      <alignment horizontal="right"/>
    </xf>
    <xf numFmtId="37" fontId="4" fillId="4" borderId="39" xfId="0" applyNumberFormat="1" applyFont="1" applyFill="1" applyBorder="1" applyAlignment="1">
      <alignment horizontal="right"/>
    </xf>
    <xf numFmtId="2" fontId="4" fillId="3" borderId="0" xfId="6" applyNumberFormat="1" applyFont="1" applyFill="1"/>
    <xf numFmtId="2" fontId="4" fillId="3" borderId="2" xfId="6" applyNumberFormat="1" applyFont="1" applyFill="1" applyBorder="1"/>
    <xf numFmtId="2" fontId="4" fillId="3" borderId="40" xfId="6" applyNumberFormat="1" applyFont="1" applyFill="1" applyBorder="1"/>
    <xf numFmtId="10" fontId="4" fillId="3" borderId="0" xfId="10" applyNumberFormat="1" applyFont="1" applyFill="1" applyAlignment="1"/>
    <xf numFmtId="10" fontId="4" fillId="3" borderId="2" xfId="10" applyNumberFormat="1" applyFont="1" applyFill="1" applyBorder="1" applyAlignment="1"/>
    <xf numFmtId="10" fontId="4" fillId="3" borderId="40" xfId="10" applyNumberFormat="1" applyFont="1" applyFill="1" applyBorder="1" applyAlignment="1"/>
    <xf numFmtId="165" fontId="4" fillId="3" borderId="0" xfId="6" applyNumberFormat="1" applyFont="1" applyFill="1"/>
    <xf numFmtId="165" fontId="4" fillId="3" borderId="2" xfId="6" applyNumberFormat="1" applyFont="1" applyFill="1" applyBorder="1"/>
    <xf numFmtId="165" fontId="4" fillId="3" borderId="40" xfId="6" applyNumberFormat="1" applyFont="1" applyFill="1" applyBorder="1"/>
    <xf numFmtId="49" fontId="2" fillId="0" borderId="0" xfId="5" applyNumberFormat="1" applyFont="1"/>
    <xf numFmtId="49" fontId="2" fillId="0" borderId="0" xfId="5" applyNumberFormat="1" applyFont="1" applyAlignment="1">
      <alignment horizontal="center"/>
    </xf>
    <xf numFmtId="49" fontId="4" fillId="0" borderId="0" xfId="5" applyNumberFormat="1"/>
    <xf numFmtId="0" fontId="10" fillId="0" borderId="4" xfId="5" applyFont="1" applyBorder="1" applyAlignment="1">
      <alignment horizontal="center"/>
    </xf>
    <xf numFmtId="0" fontId="10" fillId="3" borderId="4" xfId="5" applyFont="1" applyFill="1" applyBorder="1" applyAlignment="1">
      <alignment horizontal="center"/>
    </xf>
    <xf numFmtId="0" fontId="2" fillId="0" borderId="4" xfId="5" applyFont="1" applyBorder="1" applyAlignment="1">
      <alignment horizontal="center"/>
    </xf>
    <xf numFmtId="0" fontId="4" fillId="0" borderId="0" xfId="5" applyAlignment="1">
      <alignment horizontal="center"/>
    </xf>
    <xf numFmtId="37" fontId="4" fillId="3" borderId="20" xfId="5" applyNumberFormat="1" applyFill="1" applyBorder="1"/>
    <xf numFmtId="0" fontId="4" fillId="0" borderId="34" xfId="5" applyBorder="1"/>
    <xf numFmtId="0" fontId="4" fillId="3" borderId="0" xfId="5" applyFill="1"/>
    <xf numFmtId="0" fontId="9" fillId="0" borderId="34" xfId="5" applyFont="1" applyBorder="1"/>
    <xf numFmtId="1" fontId="4" fillId="0" borderId="0" xfId="11" applyNumberFormat="1" applyAlignment="1">
      <alignment horizontal="right"/>
    </xf>
    <xf numFmtId="0" fontId="4" fillId="0" borderId="0" xfId="11"/>
    <xf numFmtId="0" fontId="2" fillId="0" borderId="0" xfId="11" applyFont="1" applyAlignment="1">
      <alignment horizontal="right"/>
    </xf>
    <xf numFmtId="1" fontId="2" fillId="0" borderId="0" xfId="11" applyNumberFormat="1" applyFont="1" applyAlignment="1">
      <alignment horizontal="right"/>
    </xf>
    <xf numFmtId="0" fontId="4" fillId="0" borderId="0" xfId="11" applyAlignment="1">
      <alignment horizontal="fill"/>
    </xf>
    <xf numFmtId="0" fontId="4" fillId="0" borderId="0" xfId="11" applyAlignment="1">
      <alignment horizontal="right"/>
    </xf>
    <xf numFmtId="0" fontId="2" fillId="0" borderId="0" xfId="11" applyFont="1" applyAlignment="1">
      <alignment horizontal="center"/>
    </xf>
    <xf numFmtId="0" fontId="2" fillId="0" borderId="0" xfId="11" applyFont="1"/>
    <xf numFmtId="0" fontId="2" fillId="0" borderId="4" xfId="11" applyFont="1" applyBorder="1" applyAlignment="1">
      <alignment horizontal="center"/>
    </xf>
    <xf numFmtId="0" fontId="7" fillId="0" borderId="0" xfId="11" applyFont="1"/>
    <xf numFmtId="37" fontId="9" fillId="3" borderId="2" xfId="5" applyNumberFormat="1" applyFont="1" applyFill="1" applyBorder="1" applyAlignment="1">
      <alignment horizontal="right"/>
    </xf>
    <xf numFmtId="0" fontId="9" fillId="0" borderId="0" xfId="5" applyFont="1" applyAlignment="1">
      <alignment horizontal="right"/>
    </xf>
    <xf numFmtId="1" fontId="4" fillId="0" borderId="0" xfId="5" applyNumberFormat="1" applyAlignment="1">
      <alignment horizontal="right"/>
    </xf>
    <xf numFmtId="10" fontId="9" fillId="3" borderId="20" xfId="5" applyNumberFormat="1" applyFont="1" applyFill="1" applyBorder="1" applyAlignment="1">
      <alignment horizontal="right"/>
    </xf>
    <xf numFmtId="9" fontId="9" fillId="3" borderId="2" xfId="5" applyNumberFormat="1" applyFont="1" applyFill="1" applyBorder="1" applyAlignment="1">
      <alignment horizontal="right"/>
    </xf>
    <xf numFmtId="37" fontId="9" fillId="3" borderId="20" xfId="5" applyNumberFormat="1" applyFont="1" applyFill="1" applyBorder="1" applyAlignment="1">
      <alignment horizontal="right"/>
    </xf>
    <xf numFmtId="1" fontId="4" fillId="0" borderId="0" xfId="11" quotePrefix="1" applyNumberFormat="1" applyAlignment="1">
      <alignment horizontal="right"/>
    </xf>
    <xf numFmtId="37" fontId="4" fillId="3" borderId="2" xfId="11" applyNumberFormat="1" applyFill="1" applyBorder="1"/>
    <xf numFmtId="37" fontId="4" fillId="0" borderId="0" xfId="11" applyNumberFormat="1"/>
    <xf numFmtId="0" fontId="4" fillId="0" borderId="34" xfId="11" applyBorder="1"/>
    <xf numFmtId="1" fontId="9" fillId="4" borderId="2" xfId="5" applyNumberFormat="1" applyFont="1" applyFill="1" applyBorder="1"/>
    <xf numFmtId="1" fontId="9" fillId="4" borderId="2" xfId="5" applyNumberFormat="1" applyFont="1" applyFill="1" applyBorder="1" applyAlignment="1">
      <alignment horizontal="right"/>
    </xf>
    <xf numFmtId="37" fontId="4" fillId="4" borderId="2" xfId="11" applyNumberFormat="1" applyFill="1" applyBorder="1"/>
    <xf numFmtId="0" fontId="4" fillId="4" borderId="2" xfId="11" applyFill="1" applyBorder="1"/>
    <xf numFmtId="0" fontId="0" fillId="4" borderId="6" xfId="0" applyFill="1" applyBorder="1"/>
    <xf numFmtId="0" fontId="0" fillId="4" borderId="20" xfId="0" applyFill="1" applyBorder="1"/>
    <xf numFmtId="0" fontId="0" fillId="4" borderId="2" xfId="0" applyFill="1" applyBorder="1"/>
    <xf numFmtId="49" fontId="4" fillId="0" borderId="2" xfId="5" applyNumberFormat="1" applyBorder="1" applyAlignment="1">
      <alignment horizontal="center"/>
    </xf>
    <xf numFmtId="49" fontId="4" fillId="0" borderId="20" xfId="5" applyNumberFormat="1" applyBorder="1" applyAlignment="1">
      <alignment horizontal="center"/>
    </xf>
    <xf numFmtId="49" fontId="4" fillId="0" borderId="0" xfId="5" applyNumberFormat="1" applyAlignment="1">
      <alignment horizontal="center"/>
    </xf>
    <xf numFmtId="49" fontId="4" fillId="0" borderId="0" xfId="5" applyNumberFormat="1" applyAlignment="1" applyProtection="1">
      <alignment horizontal="center"/>
      <protection locked="0"/>
    </xf>
    <xf numFmtId="0" fontId="20" fillId="0" borderId="6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37" fontId="4" fillId="0" borderId="0" xfId="0" applyNumberFormat="1" applyFont="1"/>
    <xf numFmtId="7" fontId="4" fillId="0" borderId="0" xfId="0" applyNumberFormat="1" applyFont="1"/>
    <xf numFmtId="7" fontId="4" fillId="4" borderId="20" xfId="0" applyNumberFormat="1" applyFont="1" applyFill="1" applyBorder="1"/>
    <xf numFmtId="0" fontId="11" fillId="0" borderId="0" xfId="6"/>
    <xf numFmtId="0" fontId="4" fillId="0" borderId="0" xfId="13"/>
    <xf numFmtId="0" fontId="2" fillId="0" borderId="0" xfId="13" applyFont="1" applyAlignment="1">
      <alignment horizontal="right"/>
    </xf>
    <xf numFmtId="0" fontId="2" fillId="0" borderId="0" xfId="13" applyFont="1" applyAlignment="1">
      <alignment horizontal="left"/>
    </xf>
    <xf numFmtId="0" fontId="4" fillId="0" borderId="0" xfId="13" applyAlignment="1">
      <alignment horizontal="fill"/>
    </xf>
    <xf numFmtId="0" fontId="2" fillId="0" borderId="0" xfId="13" quotePrefix="1" applyFont="1" applyAlignment="1">
      <alignment horizontal="center"/>
    </xf>
    <xf numFmtId="0" fontId="2" fillId="0" borderId="4" xfId="13" applyFont="1" applyBorder="1" applyAlignment="1">
      <alignment horizontal="center" wrapText="1"/>
    </xf>
    <xf numFmtId="0" fontId="2" fillId="0" borderId="0" xfId="13" applyFont="1" applyAlignment="1">
      <alignment horizontal="center"/>
    </xf>
    <xf numFmtId="0" fontId="2" fillId="0" borderId="0" xfId="13" applyFont="1" applyAlignment="1">
      <alignment horizontal="center" wrapText="1"/>
    </xf>
    <xf numFmtId="0" fontId="4" fillId="0" borderId="0" xfId="13" quotePrefix="1"/>
    <xf numFmtId="5" fontId="9" fillId="4" borderId="6" xfId="13" applyNumberFormat="1" applyFont="1" applyFill="1" applyBorder="1"/>
    <xf numFmtId="3" fontId="4" fillId="0" borderId="0" xfId="13" applyNumberFormat="1" applyAlignment="1">
      <alignment horizontal="right"/>
    </xf>
    <xf numFmtId="10" fontId="21" fillId="3" borderId="2" xfId="14" applyNumberFormat="1" applyFont="1" applyFill="1" applyBorder="1" applyAlignment="1">
      <alignment horizontal="right"/>
    </xf>
    <xf numFmtId="5" fontId="21" fillId="3" borderId="2" xfId="15" applyNumberFormat="1" applyFont="1" applyFill="1" applyBorder="1" applyAlignment="1">
      <alignment horizontal="right"/>
    </xf>
    <xf numFmtId="10" fontId="4" fillId="0" borderId="0" xfId="14" applyNumberFormat="1" applyFont="1"/>
    <xf numFmtId="5" fontId="4" fillId="0" borderId="0" xfId="13" applyNumberFormat="1"/>
    <xf numFmtId="5" fontId="9" fillId="4" borderId="2" xfId="13" applyNumberFormat="1" applyFont="1" applyFill="1" applyBorder="1"/>
    <xf numFmtId="49" fontId="9" fillId="0" borderId="0" xfId="13" applyNumberFormat="1" applyFont="1"/>
    <xf numFmtId="5" fontId="21" fillId="3" borderId="20" xfId="15" applyNumberFormat="1" applyFont="1" applyFill="1" applyBorder="1" applyAlignment="1">
      <alignment horizontal="right"/>
    </xf>
    <xf numFmtId="10" fontId="9" fillId="0" borderId="0" xfId="13" applyNumberFormat="1" applyFont="1"/>
    <xf numFmtId="5" fontId="4" fillId="0" borderId="20" xfId="13" applyNumberFormat="1" applyBorder="1"/>
    <xf numFmtId="0" fontId="4" fillId="0" borderId="20" xfId="13" applyBorder="1"/>
    <xf numFmtId="5" fontId="21" fillId="0" borderId="0" xfId="15" applyNumberFormat="1" applyFont="1" applyAlignment="1">
      <alignment horizontal="right"/>
    </xf>
    <xf numFmtId="0" fontId="4" fillId="0" borderId="0" xfId="13" applyAlignment="1">
      <alignment horizontal="center" wrapText="1"/>
    </xf>
    <xf numFmtId="0" fontId="7" fillId="0" borderId="0" xfId="13" applyFont="1"/>
    <xf numFmtId="0" fontId="2" fillId="0" borderId="4" xfId="13" applyFont="1" applyBorder="1" applyAlignment="1">
      <alignment horizontal="left"/>
    </xf>
    <xf numFmtId="0" fontId="2" fillId="0" borderId="4" xfId="13" applyFont="1" applyBorder="1" applyAlignment="1">
      <alignment horizontal="center"/>
    </xf>
    <xf numFmtId="49" fontId="9" fillId="0" borderId="10" xfId="13" applyNumberFormat="1" applyFont="1" applyBorder="1"/>
    <xf numFmtId="168" fontId="9" fillId="4" borderId="41" xfId="13" applyNumberFormat="1" applyFont="1" applyFill="1" applyBorder="1"/>
    <xf numFmtId="168" fontId="9" fillId="4" borderId="2" xfId="13" applyNumberFormat="1" applyFont="1" applyFill="1" applyBorder="1"/>
    <xf numFmtId="49" fontId="9" fillId="4" borderId="0" xfId="13" applyNumberFormat="1" applyFont="1" applyFill="1"/>
    <xf numFmtId="168" fontId="9" fillId="4" borderId="0" xfId="13" applyNumberFormat="1" applyFont="1" applyFill="1"/>
    <xf numFmtId="168" fontId="9" fillId="0" borderId="0" xfId="13" applyNumberFormat="1" applyFont="1"/>
    <xf numFmtId="5" fontId="9" fillId="0" borderId="0" xfId="13" applyNumberFormat="1" applyFont="1"/>
    <xf numFmtId="49" fontId="2" fillId="0" borderId="4" xfId="0" applyNumberFormat="1" applyFont="1" applyBorder="1" applyAlignment="1">
      <alignment horizontal="center"/>
    </xf>
    <xf numFmtId="3" fontId="0" fillId="3" borderId="2" xfId="0" applyNumberFormat="1" applyFill="1" applyBorder="1"/>
    <xf numFmtId="3" fontId="0" fillId="0" borderId="0" xfId="0" applyNumberFormat="1"/>
    <xf numFmtId="3" fontId="0" fillId="3" borderId="42" xfId="0" applyNumberFormat="1" applyFill="1" applyBorder="1"/>
    <xf numFmtId="10" fontId="0" fillId="3" borderId="2" xfId="0" applyNumberFormat="1" applyFill="1" applyBorder="1"/>
    <xf numFmtId="10" fontId="0" fillId="3" borderId="42" xfId="0" applyNumberFormat="1" applyFill="1" applyBorder="1"/>
    <xf numFmtId="7" fontId="0" fillId="3" borderId="42" xfId="0" applyNumberFormat="1" applyFill="1" applyBorder="1"/>
    <xf numFmtId="1" fontId="0" fillId="3" borderId="42" xfId="0" applyNumberFormat="1" applyFill="1" applyBorder="1"/>
    <xf numFmtId="7" fontId="0" fillId="3" borderId="2" xfId="0" applyNumberFormat="1" applyFill="1" applyBorder="1"/>
    <xf numFmtId="0" fontId="4" fillId="0" borderId="2" xfId="0" applyFont="1" applyBorder="1" applyAlignment="1">
      <alignment horizontal="center" wrapText="1"/>
    </xf>
    <xf numFmtId="7" fontId="4" fillId="3" borderId="8" xfId="0" applyNumberFormat="1" applyFont="1" applyFill="1" applyBorder="1"/>
    <xf numFmtId="37" fontId="4" fillId="4" borderId="2" xfId="0" applyNumberFormat="1" applyFont="1" applyFill="1" applyBorder="1" applyAlignment="1">
      <alignment horizontal="right"/>
    </xf>
    <xf numFmtId="0" fontId="4" fillId="0" borderId="0" xfId="8" applyAlignment="1">
      <alignment horizontal="right"/>
    </xf>
    <xf numFmtId="7" fontId="9" fillId="3" borderId="42" xfId="8" applyNumberFormat="1" applyFont="1" applyFill="1" applyBorder="1"/>
    <xf numFmtId="0" fontId="4" fillId="0" borderId="0" xfId="8"/>
    <xf numFmtId="7" fontId="9" fillId="3" borderId="2" xfId="8" applyNumberFormat="1" applyFont="1" applyFill="1" applyBorder="1"/>
    <xf numFmtId="10" fontId="21" fillId="0" borderId="0" xfId="14" applyNumberFormat="1" applyFont="1" applyFill="1" applyBorder="1" applyAlignment="1">
      <alignment horizontal="left"/>
    </xf>
    <xf numFmtId="0" fontId="4" fillId="0" borderId="0" xfId="13" applyAlignment="1">
      <alignment horizontal="left"/>
    </xf>
    <xf numFmtId="0" fontId="4" fillId="0" borderId="0" xfId="13" applyAlignment="1">
      <alignment horizontal="right"/>
    </xf>
    <xf numFmtId="168" fontId="9" fillId="4" borderId="6" xfId="13" applyNumberFormat="1" applyFont="1" applyFill="1" applyBorder="1"/>
    <xf numFmtId="5" fontId="4" fillId="3" borderId="2" xfId="0" applyNumberFormat="1" applyFont="1" applyFill="1" applyBorder="1"/>
    <xf numFmtId="5" fontId="9" fillId="4" borderId="42" xfId="13" applyNumberFormat="1" applyFont="1" applyFill="1" applyBorder="1"/>
    <xf numFmtId="0" fontId="0" fillId="4" borderId="22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27" xfId="0" applyFill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4" borderId="0" xfId="0" applyFont="1" applyFill="1" applyAlignment="1">
      <alignment horizontal="left"/>
    </xf>
    <xf numFmtId="0" fontId="0" fillId="4" borderId="28" xfId="0" applyFill="1" applyBorder="1" applyAlignment="1">
      <alignment horizontal="left" vertical="top"/>
    </xf>
    <xf numFmtId="0" fontId="0" fillId="4" borderId="34" xfId="0" applyFill="1" applyBorder="1" applyAlignment="1">
      <alignment horizontal="left" vertical="top"/>
    </xf>
    <xf numFmtId="0" fontId="0" fillId="4" borderId="35" xfId="0" applyFill="1" applyBorder="1" applyAlignment="1">
      <alignment horizontal="left" vertical="top"/>
    </xf>
    <xf numFmtId="0" fontId="0" fillId="4" borderId="30" xfId="0" applyFill="1" applyBorder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4" borderId="31" xfId="0" applyFill="1" applyBorder="1" applyAlignment="1">
      <alignment horizontal="left" vertical="top"/>
    </xf>
    <xf numFmtId="0" fontId="0" fillId="4" borderId="32" xfId="0" applyFill="1" applyBorder="1" applyAlignment="1">
      <alignment horizontal="left" vertical="top"/>
    </xf>
    <xf numFmtId="0" fontId="0" fillId="4" borderId="2" xfId="0" applyFill="1" applyBorder="1" applyAlignment="1">
      <alignment horizontal="left" vertical="top"/>
    </xf>
    <xf numFmtId="0" fontId="0" fillId="4" borderId="33" xfId="0" applyFill="1" applyBorder="1" applyAlignment="1">
      <alignment horizontal="left" vertical="top"/>
    </xf>
    <xf numFmtId="0" fontId="0" fillId="4" borderId="7" xfId="0" applyFill="1" applyBorder="1" applyAlignment="1">
      <alignment horizontal="left" vertical="top"/>
    </xf>
    <xf numFmtId="0" fontId="0" fillId="4" borderId="29" xfId="0" applyFill="1" applyBorder="1" applyAlignment="1">
      <alignment horizontal="left" vertical="top"/>
    </xf>
    <xf numFmtId="0" fontId="4" fillId="0" borderId="2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0" fillId="4" borderId="21" xfId="0" applyFill="1" applyBorder="1" applyAlignment="1">
      <alignment horizontal="left"/>
    </xf>
    <xf numFmtId="0" fontId="2" fillId="0" borderId="0" xfId="6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6" fillId="0" borderId="0" xfId="9" applyFont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2" fillId="0" borderId="0" xfId="2" applyFont="1" applyAlignment="1">
      <alignment horizontal="center"/>
    </xf>
    <xf numFmtId="49" fontId="10" fillId="0" borderId="0" xfId="2" applyNumberFormat="1" applyFont="1" applyAlignment="1">
      <alignment horizontal="center"/>
    </xf>
    <xf numFmtId="0" fontId="10" fillId="0" borderId="0" xfId="6" applyFont="1" applyAlignment="1">
      <alignment horizontal="center"/>
    </xf>
    <xf numFmtId="167" fontId="7" fillId="0" borderId="0" xfId="6" applyNumberFormat="1" applyFont="1" applyAlignment="1">
      <alignment horizontal="center" wrapText="1"/>
    </xf>
    <xf numFmtId="0" fontId="2" fillId="0" borderId="0" xfId="7" applyFont="1" applyAlignment="1">
      <alignment horizontal="center"/>
    </xf>
    <xf numFmtId="0" fontId="2" fillId="0" borderId="0" xfId="13" applyFont="1" applyAlignment="1">
      <alignment horizontal="center"/>
    </xf>
    <xf numFmtId="0" fontId="10" fillId="0" borderId="0" xfId="5" applyFont="1" applyAlignment="1">
      <alignment horizontal="center"/>
    </xf>
    <xf numFmtId="0" fontId="2" fillId="0" borderId="0" xfId="5" applyFont="1" applyAlignment="1">
      <alignment horizontal="center"/>
    </xf>
    <xf numFmtId="0" fontId="2" fillId="0" borderId="0" xfId="4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5" applyNumberFormat="1" applyFont="1" applyAlignment="1">
      <alignment horizontal="center"/>
    </xf>
    <xf numFmtId="0" fontId="19" fillId="0" borderId="0" xfId="6" applyFont="1" applyAlignment="1">
      <alignment horizontal="center"/>
    </xf>
    <xf numFmtId="0" fontId="2" fillId="0" borderId="0" xfId="1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6">
    <cellStyle name="Normal" xfId="0" builtinId="0"/>
    <cellStyle name="Normal 2" xfId="6" xr:uid="{00000000-0005-0000-0000-000002000000}"/>
    <cellStyle name="Normal 2 2" xfId="9" xr:uid="{00000000-0005-0000-0000-000003000000}"/>
    <cellStyle name="Normal 2 3" xfId="13" xr:uid="{6DAFD084-7586-4B07-B15A-37E5FF397688}"/>
    <cellStyle name="Normal 3" xfId="12" xr:uid="{AF0668DA-CB5D-4254-81AB-301EA43C0EEF}"/>
    <cellStyle name="Normal 3 2" xfId="15" xr:uid="{4544DE44-2E50-4CA2-B03B-85234FDAE33C}"/>
    <cellStyle name="Normal_nf cost rpt 06-30-05 &amp; after" xfId="11" xr:uid="{00000000-0005-0000-0000-000004000000}"/>
    <cellStyle name="Normal_rcf PNMI app c CM cst rpt after 7-31-08" xfId="1" xr:uid="{00000000-0005-0000-0000-000005000000}"/>
    <cellStyle name="Normal_sch a" xfId="2" xr:uid="{00000000-0005-0000-0000-000006000000}"/>
    <cellStyle name="Normal_sch a 2" xfId="8" xr:uid="{00000000-0005-0000-0000-000007000000}"/>
    <cellStyle name="Normal_sch e" xfId="3" xr:uid="{00000000-0005-0000-0000-000008000000}"/>
    <cellStyle name="Normal_sch e 2" xfId="5" xr:uid="{00000000-0005-0000-0000-000009000000}"/>
    <cellStyle name="Normal_sch g" xfId="4" xr:uid="{00000000-0005-0000-0000-00000A000000}"/>
    <cellStyle name="Normal_sch k" xfId="7" xr:uid="{00000000-0005-0000-0000-00000B000000}"/>
    <cellStyle name="Percent" xfId="10" builtinId="5"/>
    <cellStyle name="Percent 2" xfId="14" xr:uid="{510B9138-280C-4D43-968D-D3FCFD3D6A1F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1</xdr:row>
      <xdr:rowOff>0</xdr:rowOff>
    </xdr:from>
    <xdr:to>
      <xdr:col>1</xdr:col>
      <xdr:colOff>1117599</xdr:colOff>
      <xdr:row>12</xdr:row>
      <xdr:rowOff>17048</xdr:rowOff>
    </xdr:to>
    <xdr:pic>
      <xdr:nvPicPr>
        <xdr:cNvPr id="3" name="Picture 2" descr="http://inet.state.me.us/dhhs/forms/letterhead/documents/Letterhead-082418/DHHS-Logo_6x6_300dpi.jpg">
          <a:extLst>
            <a:ext uri="{FF2B5EF4-FFF2-40B4-BE49-F238E27FC236}">
              <a16:creationId xmlns:a16="http://schemas.microsoft.com/office/drawing/2014/main" id="{6EBCF654-BFEC-4EAD-B369-AD1A70B8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381000"/>
          <a:ext cx="2425699" cy="2417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5"/>
  <sheetViews>
    <sheetView showGridLines="0" tabSelected="1" zoomScaleNormal="100" workbookViewId="0">
      <selection activeCell="B4" sqref="B4:C4"/>
    </sheetView>
  </sheetViews>
  <sheetFormatPr defaultRowHeight="15" x14ac:dyDescent="0.2"/>
  <cols>
    <col min="1" max="1" width="21.21875" customWidth="1"/>
    <col min="2" max="2" width="19.33203125" customWidth="1"/>
    <col min="3" max="3" width="15.6640625" customWidth="1"/>
    <col min="4" max="5" width="14.77734375" customWidth="1"/>
    <col min="6" max="6" width="13.44140625" customWidth="1"/>
  </cols>
  <sheetData>
    <row r="1" spans="1:5" ht="15.75" x14ac:dyDescent="0.25">
      <c r="A1" s="206" t="s">
        <v>706</v>
      </c>
    </row>
    <row r="2" spans="1:5" ht="15.75" x14ac:dyDescent="0.25">
      <c r="A2" s="206"/>
    </row>
    <row r="3" spans="1:5" ht="15.75" x14ac:dyDescent="0.25">
      <c r="A3" s="58" t="s">
        <v>193</v>
      </c>
    </row>
    <row r="4" spans="1:5" x14ac:dyDescent="0.2">
      <c r="A4" t="s">
        <v>185</v>
      </c>
      <c r="B4" s="366"/>
      <c r="C4" s="363"/>
    </row>
    <row r="5" spans="1:5" x14ac:dyDescent="0.2">
      <c r="A5" t="s">
        <v>165</v>
      </c>
      <c r="B5" s="363"/>
      <c r="C5" s="363"/>
    </row>
    <row r="6" spans="1:5" x14ac:dyDescent="0.2">
      <c r="A6" s="14" t="s">
        <v>197</v>
      </c>
      <c r="B6" s="83"/>
    </row>
    <row r="7" spans="1:5" x14ac:dyDescent="0.2">
      <c r="A7" s="14" t="s">
        <v>198</v>
      </c>
      <c r="B7" s="83"/>
      <c r="C7" s="20"/>
      <c r="D7" s="20"/>
      <c r="E7" s="20"/>
    </row>
    <row r="8" spans="1:5" x14ac:dyDescent="0.2">
      <c r="A8" s="14" t="s">
        <v>196</v>
      </c>
      <c r="B8" s="139"/>
      <c r="C8" s="20"/>
      <c r="D8" s="20"/>
      <c r="E8" s="20"/>
    </row>
    <row r="9" spans="1:5" x14ac:dyDescent="0.2">
      <c r="A9" t="s">
        <v>188</v>
      </c>
      <c r="B9" s="83"/>
    </row>
    <row r="10" spans="1:5" x14ac:dyDescent="0.2">
      <c r="A10" t="s">
        <v>189</v>
      </c>
      <c r="B10" s="83"/>
    </row>
    <row r="11" spans="1:5" x14ac:dyDescent="0.2">
      <c r="A11" t="s">
        <v>190</v>
      </c>
      <c r="B11" s="78"/>
    </row>
    <row r="13" spans="1:5" x14ac:dyDescent="0.2">
      <c r="A13" s="14" t="s">
        <v>212</v>
      </c>
      <c r="B13" s="83"/>
    </row>
    <row r="14" spans="1:5" x14ac:dyDescent="0.2">
      <c r="A14" t="s">
        <v>186</v>
      </c>
      <c r="B14" s="79"/>
    </row>
    <row r="15" spans="1:5" x14ac:dyDescent="0.2">
      <c r="A15" t="s">
        <v>187</v>
      </c>
      <c r="B15" s="79"/>
    </row>
    <row r="17" spans="1:6" x14ac:dyDescent="0.2">
      <c r="A17" t="s">
        <v>501</v>
      </c>
      <c r="B17" s="243"/>
    </row>
    <row r="18" spans="1:6" x14ac:dyDescent="0.2">
      <c r="A18" s="14" t="s">
        <v>259</v>
      </c>
      <c r="B18" s="121"/>
    </row>
    <row r="19" spans="1:6" x14ac:dyDescent="0.2">
      <c r="A19" s="14"/>
    </row>
    <row r="20" spans="1:6" x14ac:dyDescent="0.2">
      <c r="A20" s="14" t="s">
        <v>502</v>
      </c>
      <c r="B20" s="121"/>
    </row>
    <row r="21" spans="1:6" x14ac:dyDescent="0.2">
      <c r="A21" s="14" t="s">
        <v>503</v>
      </c>
      <c r="B21" s="121"/>
    </row>
    <row r="23" spans="1:6" x14ac:dyDescent="0.2">
      <c r="A23" s="12" t="s">
        <v>191</v>
      </c>
      <c r="B23" s="12"/>
      <c r="C23" s="12"/>
      <c r="D23" s="12"/>
      <c r="E23" s="12"/>
    </row>
    <row r="24" spans="1:6" x14ac:dyDescent="0.2">
      <c r="A24" s="3" t="s">
        <v>504</v>
      </c>
      <c r="B24" s="78"/>
      <c r="C24" s="3"/>
      <c r="D24" s="3"/>
      <c r="E24" s="3"/>
    </row>
    <row r="25" spans="1:6" x14ac:dyDescent="0.2">
      <c r="A25" s="3" t="s">
        <v>505</v>
      </c>
      <c r="B25" s="78"/>
      <c r="C25" s="3"/>
      <c r="D25" s="3"/>
      <c r="E25" s="3"/>
    </row>
    <row r="27" spans="1:6" x14ac:dyDescent="0.2">
      <c r="A27" s="5" t="s">
        <v>64</v>
      </c>
      <c r="B27" s="5"/>
      <c r="C27" s="5"/>
      <c r="D27" s="5"/>
      <c r="E27" s="5"/>
    </row>
    <row r="28" spans="1:6" x14ac:dyDescent="0.2">
      <c r="A28" s="87" t="s">
        <v>192</v>
      </c>
      <c r="B28" s="87" t="s">
        <v>201</v>
      </c>
      <c r="C28" s="87" t="s">
        <v>504</v>
      </c>
      <c r="D28" s="87" t="s">
        <v>505</v>
      </c>
      <c r="E28" s="87" t="s">
        <v>66</v>
      </c>
      <c r="F28" s="87" t="s">
        <v>79</v>
      </c>
    </row>
    <row r="29" spans="1:6" x14ac:dyDescent="0.2">
      <c r="A29" s="91" t="s">
        <v>182</v>
      </c>
      <c r="B29" s="91" t="s">
        <v>182</v>
      </c>
      <c r="C29" s="92"/>
      <c r="D29" s="92"/>
      <c r="E29" s="248"/>
      <c r="F29" s="244">
        <f>SUM(C29:E29)</f>
        <v>0</v>
      </c>
    </row>
    <row r="30" spans="1:6" x14ac:dyDescent="0.2">
      <c r="A30" s="93" t="s">
        <v>182</v>
      </c>
      <c r="B30" s="93" t="s">
        <v>182</v>
      </c>
      <c r="C30" s="94"/>
      <c r="D30" s="94"/>
      <c r="E30" s="94"/>
      <c r="F30" s="245">
        <f t="shared" ref="F30:F33" si="0">SUM(C30:E30)</f>
        <v>0</v>
      </c>
    </row>
    <row r="31" spans="1:6" x14ac:dyDescent="0.2">
      <c r="A31" s="93" t="s">
        <v>182</v>
      </c>
      <c r="B31" s="93" t="s">
        <v>182</v>
      </c>
      <c r="C31" s="94"/>
      <c r="D31" s="94"/>
      <c r="E31" s="94"/>
      <c r="F31" s="245">
        <f t="shared" si="0"/>
        <v>0</v>
      </c>
    </row>
    <row r="32" spans="1:6" x14ac:dyDescent="0.2">
      <c r="A32" s="93" t="s">
        <v>182</v>
      </c>
      <c r="B32" s="93" t="s">
        <v>182</v>
      </c>
      <c r="C32" s="94"/>
      <c r="D32" s="94"/>
      <c r="E32" s="94"/>
      <c r="F32" s="245">
        <f t="shared" si="0"/>
        <v>0</v>
      </c>
    </row>
    <row r="33" spans="1:6" x14ac:dyDescent="0.2">
      <c r="A33" s="95" t="s">
        <v>182</v>
      </c>
      <c r="B33" s="95" t="s">
        <v>182</v>
      </c>
      <c r="C33" s="96"/>
      <c r="D33" s="96"/>
      <c r="E33" s="96"/>
      <c r="F33" s="246">
        <f t="shared" si="0"/>
        <v>0</v>
      </c>
    </row>
    <row r="35" spans="1:6" ht="15.75" x14ac:dyDescent="0.25">
      <c r="A35" s="58" t="s">
        <v>194</v>
      </c>
    </row>
    <row r="36" spans="1:6" x14ac:dyDescent="0.2">
      <c r="A36" s="77" t="s">
        <v>199</v>
      </c>
      <c r="B36" s="363"/>
      <c r="C36" s="363"/>
    </row>
    <row r="37" spans="1:6" x14ac:dyDescent="0.2">
      <c r="A37" s="14" t="s">
        <v>165</v>
      </c>
      <c r="B37" s="363"/>
      <c r="C37" s="363"/>
    </row>
    <row r="38" spans="1:6" x14ac:dyDescent="0.2">
      <c r="A38" s="14" t="s">
        <v>197</v>
      </c>
      <c r="B38" s="83"/>
    </row>
    <row r="39" spans="1:6" x14ac:dyDescent="0.2">
      <c r="A39" s="14" t="s">
        <v>198</v>
      </c>
      <c r="B39" s="83"/>
    </row>
    <row r="40" spans="1:6" x14ac:dyDescent="0.2">
      <c r="A40" s="14" t="s">
        <v>196</v>
      </c>
      <c r="B40" s="139"/>
    </row>
    <row r="41" spans="1:6" x14ac:dyDescent="0.2">
      <c r="A41" s="14" t="s">
        <v>189</v>
      </c>
      <c r="B41" s="83"/>
    </row>
    <row r="42" spans="1:6" x14ac:dyDescent="0.2">
      <c r="A42" s="14" t="s">
        <v>190</v>
      </c>
      <c r="B42" s="78"/>
    </row>
    <row r="44" spans="1:6" x14ac:dyDescent="0.2">
      <c r="A44" s="14" t="s">
        <v>200</v>
      </c>
      <c r="B44" s="83"/>
    </row>
    <row r="46" spans="1:6" x14ac:dyDescent="0.2">
      <c r="A46" s="12" t="s">
        <v>684</v>
      </c>
    </row>
    <row r="47" spans="1:6" x14ac:dyDescent="0.2">
      <c r="A47" s="85" t="s">
        <v>58</v>
      </c>
      <c r="B47" s="85" t="s">
        <v>129</v>
      </c>
      <c r="C47" s="85" t="s">
        <v>195</v>
      </c>
      <c r="D47" s="86"/>
    </row>
    <row r="48" spans="1:6" x14ac:dyDescent="0.2">
      <c r="A48" s="88"/>
      <c r="B48" s="88"/>
      <c r="C48" s="364"/>
      <c r="D48" s="364"/>
    </row>
    <row r="49" spans="1:4" x14ac:dyDescent="0.2">
      <c r="A49" s="89"/>
      <c r="B49" s="89"/>
      <c r="C49" s="361"/>
      <c r="D49" s="361"/>
    </row>
    <row r="50" spans="1:4" x14ac:dyDescent="0.2">
      <c r="A50" s="89"/>
      <c r="B50" s="89"/>
      <c r="C50" s="361"/>
      <c r="D50" s="361"/>
    </row>
    <row r="51" spans="1:4" x14ac:dyDescent="0.2">
      <c r="A51" s="89"/>
      <c r="B51" s="89"/>
      <c r="C51" s="361"/>
      <c r="D51" s="361"/>
    </row>
    <row r="52" spans="1:4" x14ac:dyDescent="0.2">
      <c r="A52" s="89"/>
      <c r="B52" s="89"/>
      <c r="C52" s="361"/>
      <c r="D52" s="361"/>
    </row>
    <row r="53" spans="1:4" x14ac:dyDescent="0.2">
      <c r="A53" s="89"/>
      <c r="B53" s="89"/>
      <c r="C53" s="361"/>
      <c r="D53" s="361"/>
    </row>
    <row r="54" spans="1:4" x14ac:dyDescent="0.2">
      <c r="A54" s="89"/>
      <c r="B54" s="89"/>
      <c r="C54" s="361"/>
      <c r="D54" s="361"/>
    </row>
    <row r="55" spans="1:4" x14ac:dyDescent="0.2">
      <c r="A55" s="90"/>
      <c r="B55" s="90"/>
      <c r="C55" s="362"/>
      <c r="D55" s="362"/>
    </row>
    <row r="57" spans="1:4" ht="15.75" x14ac:dyDescent="0.25">
      <c r="A57" s="58" t="s">
        <v>202</v>
      </c>
    </row>
    <row r="58" spans="1:4" x14ac:dyDescent="0.2">
      <c r="A58" s="14" t="s">
        <v>68</v>
      </c>
      <c r="B58" s="363"/>
      <c r="C58" s="363"/>
    </row>
    <row r="59" spans="1:4" x14ac:dyDescent="0.2">
      <c r="A59" s="14" t="s">
        <v>203</v>
      </c>
      <c r="B59" s="363"/>
      <c r="C59" s="363"/>
    </row>
    <row r="60" spans="1:4" x14ac:dyDescent="0.2">
      <c r="A60" s="14" t="s">
        <v>197</v>
      </c>
      <c r="B60" s="83"/>
    </row>
    <row r="61" spans="1:4" x14ac:dyDescent="0.2">
      <c r="A61" s="14" t="s">
        <v>198</v>
      </c>
      <c r="B61" s="83"/>
    </row>
    <row r="62" spans="1:4" x14ac:dyDescent="0.2">
      <c r="A62" s="14" t="s">
        <v>196</v>
      </c>
      <c r="B62" s="139"/>
    </row>
    <row r="63" spans="1:4" x14ac:dyDescent="0.2">
      <c r="A63" s="14" t="s">
        <v>189</v>
      </c>
      <c r="B63" s="83"/>
    </row>
    <row r="64" spans="1:4" x14ac:dyDescent="0.2">
      <c r="A64" s="14" t="s">
        <v>204</v>
      </c>
      <c r="B64" s="78"/>
    </row>
    <row r="66" spans="1:6" ht="15.75" x14ac:dyDescent="0.25">
      <c r="A66" s="58" t="s">
        <v>205</v>
      </c>
    </row>
    <row r="67" spans="1:6" x14ac:dyDescent="0.2">
      <c r="A67" s="14" t="s">
        <v>263</v>
      </c>
    </row>
    <row r="68" spans="1:6" x14ac:dyDescent="0.2">
      <c r="A68" s="14" t="s">
        <v>264</v>
      </c>
      <c r="D68" s="101"/>
    </row>
    <row r="69" spans="1:6" ht="15.75" x14ac:dyDescent="0.25">
      <c r="A69" s="58"/>
    </row>
    <row r="70" spans="1:6" x14ac:dyDescent="0.2">
      <c r="A70" s="12" t="s">
        <v>206</v>
      </c>
    </row>
    <row r="71" spans="1:6" x14ac:dyDescent="0.2">
      <c r="A71" s="85" t="s">
        <v>207</v>
      </c>
      <c r="B71" s="85" t="s">
        <v>192</v>
      </c>
      <c r="C71" s="85" t="s">
        <v>201</v>
      </c>
      <c r="D71" s="365" t="s">
        <v>208</v>
      </c>
      <c r="E71" s="365"/>
      <c r="F71" s="365"/>
    </row>
    <row r="72" spans="1:6" x14ac:dyDescent="0.2">
      <c r="A72" s="88"/>
      <c r="B72" s="88"/>
      <c r="C72" s="88"/>
      <c r="D72" s="364"/>
      <c r="E72" s="364"/>
      <c r="F72" s="364"/>
    </row>
    <row r="73" spans="1:6" x14ac:dyDescent="0.2">
      <c r="A73" s="89"/>
      <c r="B73" s="89"/>
      <c r="C73" s="89"/>
      <c r="D73" s="361"/>
      <c r="E73" s="361"/>
      <c r="F73" s="361"/>
    </row>
    <row r="74" spans="1:6" x14ac:dyDescent="0.2">
      <c r="A74" s="89"/>
      <c r="B74" s="89"/>
      <c r="C74" s="89"/>
      <c r="D74" s="361"/>
      <c r="E74" s="361"/>
      <c r="F74" s="361"/>
    </row>
    <row r="75" spans="1:6" x14ac:dyDescent="0.2">
      <c r="A75" s="90"/>
      <c r="B75" s="90"/>
      <c r="C75" s="90"/>
      <c r="D75" s="362"/>
      <c r="E75" s="362"/>
      <c r="F75" s="362"/>
    </row>
    <row r="77" spans="1:6" ht="15.75" x14ac:dyDescent="0.25">
      <c r="A77" s="58" t="s">
        <v>215</v>
      </c>
    </row>
    <row r="78" spans="1:6" x14ac:dyDescent="0.2">
      <c r="A78" t="s">
        <v>257</v>
      </c>
    </row>
    <row r="79" spans="1:6" x14ac:dyDescent="0.2">
      <c r="A79" t="s">
        <v>258</v>
      </c>
    </row>
    <row r="80" spans="1:6" x14ac:dyDescent="0.2">
      <c r="A80" s="14" t="s">
        <v>265</v>
      </c>
    </row>
    <row r="82" spans="1:6" x14ac:dyDescent="0.2">
      <c r="A82" t="s">
        <v>151</v>
      </c>
    </row>
    <row r="84" spans="1:6" x14ac:dyDescent="0.2">
      <c r="A84" s="19" t="s">
        <v>222</v>
      </c>
      <c r="B84" s="4"/>
      <c r="C84" s="4"/>
      <c r="D84" s="4"/>
      <c r="E84" s="4"/>
      <c r="F84" s="4"/>
    </row>
    <row r="85" spans="1:6" x14ac:dyDescent="0.2">
      <c r="A85" s="14" t="s">
        <v>216</v>
      </c>
      <c r="B85" s="363"/>
      <c r="C85" s="363"/>
    </row>
    <row r="86" spans="1:6" x14ac:dyDescent="0.2">
      <c r="A86" s="14" t="s">
        <v>217</v>
      </c>
      <c r="B86" s="363"/>
      <c r="C86" s="363"/>
    </row>
    <row r="87" spans="1:6" x14ac:dyDescent="0.2">
      <c r="A87" s="14" t="s">
        <v>218</v>
      </c>
      <c r="B87" s="83"/>
    </row>
    <row r="88" spans="1:6" x14ac:dyDescent="0.2">
      <c r="A88" s="14" t="s">
        <v>219</v>
      </c>
      <c r="B88" s="83"/>
    </row>
    <row r="89" spans="1:6" x14ac:dyDescent="0.2">
      <c r="A89" s="14" t="s">
        <v>220</v>
      </c>
      <c r="B89" s="83"/>
    </row>
    <row r="91" spans="1:6" x14ac:dyDescent="0.2">
      <c r="A91" s="14" t="s">
        <v>230</v>
      </c>
      <c r="B91" s="83"/>
    </row>
    <row r="92" spans="1:6" x14ac:dyDescent="0.2">
      <c r="A92" s="14" t="s">
        <v>221</v>
      </c>
      <c r="C92" s="367"/>
      <c r="D92" s="368"/>
      <c r="E92" s="368"/>
      <c r="F92" s="369"/>
    </row>
    <row r="93" spans="1:6" x14ac:dyDescent="0.2">
      <c r="C93" s="370"/>
      <c r="D93" s="371"/>
      <c r="E93" s="371"/>
      <c r="F93" s="372"/>
    </row>
    <row r="94" spans="1:6" x14ac:dyDescent="0.2">
      <c r="C94" s="370"/>
      <c r="D94" s="371"/>
      <c r="E94" s="371"/>
      <c r="F94" s="372"/>
    </row>
    <row r="95" spans="1:6" x14ac:dyDescent="0.2">
      <c r="C95" s="373"/>
      <c r="D95" s="374"/>
      <c r="E95" s="374"/>
      <c r="F95" s="375"/>
    </row>
    <row r="97" spans="1:6" x14ac:dyDescent="0.2">
      <c r="A97" s="14" t="s">
        <v>31</v>
      </c>
      <c r="C97" s="83"/>
    </row>
    <row r="98" spans="1:6" x14ac:dyDescent="0.2">
      <c r="A98" s="14" t="s">
        <v>30</v>
      </c>
      <c r="C98" s="84"/>
    </row>
    <row r="99" spans="1:6" x14ac:dyDescent="0.2">
      <c r="A99" s="14" t="s">
        <v>119</v>
      </c>
      <c r="C99" s="84"/>
    </row>
    <row r="100" spans="1:6" x14ac:dyDescent="0.2">
      <c r="A100" s="14" t="s">
        <v>124</v>
      </c>
      <c r="C100" s="138"/>
    </row>
    <row r="102" spans="1:6" x14ac:dyDescent="0.2">
      <c r="A102" s="19" t="s">
        <v>223</v>
      </c>
      <c r="B102" s="4"/>
      <c r="C102" s="4"/>
      <c r="D102" s="4"/>
      <c r="E102" s="4"/>
      <c r="F102" s="4"/>
    </row>
    <row r="103" spans="1:6" x14ac:dyDescent="0.2">
      <c r="A103" s="14" t="s">
        <v>224</v>
      </c>
      <c r="B103" s="363"/>
      <c r="C103" s="363"/>
    </row>
    <row r="104" spans="1:6" x14ac:dyDescent="0.2">
      <c r="A104" s="14" t="s">
        <v>225</v>
      </c>
      <c r="B104" s="363"/>
      <c r="C104" s="363"/>
    </row>
    <row r="105" spans="1:6" x14ac:dyDescent="0.2">
      <c r="A105" s="14" t="s">
        <v>226</v>
      </c>
      <c r="B105" s="83"/>
    </row>
    <row r="106" spans="1:6" x14ac:dyDescent="0.2">
      <c r="A106" s="14" t="s">
        <v>227</v>
      </c>
      <c r="B106" s="83"/>
    </row>
    <row r="107" spans="1:6" x14ac:dyDescent="0.2">
      <c r="A107" s="14" t="s">
        <v>228</v>
      </c>
      <c r="B107" s="83"/>
    </row>
    <row r="109" spans="1:6" x14ac:dyDescent="0.2">
      <c r="A109" s="14" t="s">
        <v>229</v>
      </c>
      <c r="B109" s="83"/>
    </row>
    <row r="110" spans="1:6" x14ac:dyDescent="0.2">
      <c r="A110" s="14" t="s">
        <v>221</v>
      </c>
      <c r="C110" s="367"/>
      <c r="D110" s="376"/>
      <c r="E110" s="376"/>
      <c r="F110" s="377"/>
    </row>
    <row r="111" spans="1:6" x14ac:dyDescent="0.2">
      <c r="C111" s="370"/>
      <c r="D111" s="371"/>
      <c r="E111" s="371"/>
      <c r="F111" s="372"/>
    </row>
    <row r="112" spans="1:6" x14ac:dyDescent="0.2">
      <c r="C112" s="370"/>
      <c r="D112" s="371"/>
      <c r="E112" s="371"/>
      <c r="F112" s="372"/>
    </row>
    <row r="113" spans="1:6" x14ac:dyDescent="0.2">
      <c r="C113" s="373"/>
      <c r="D113" s="374"/>
      <c r="E113" s="374"/>
      <c r="F113" s="375"/>
    </row>
    <row r="115" spans="1:6" x14ac:dyDescent="0.2">
      <c r="A115" s="14" t="s">
        <v>31</v>
      </c>
      <c r="C115" s="83"/>
    </row>
    <row r="116" spans="1:6" x14ac:dyDescent="0.2">
      <c r="A116" s="14" t="s">
        <v>30</v>
      </c>
      <c r="C116" s="84"/>
    </row>
    <row r="117" spans="1:6" x14ac:dyDescent="0.2">
      <c r="A117" s="14" t="s">
        <v>119</v>
      </c>
      <c r="C117" s="84"/>
    </row>
    <row r="118" spans="1:6" x14ac:dyDescent="0.2">
      <c r="A118" s="14" t="s">
        <v>124</v>
      </c>
      <c r="C118" s="138"/>
    </row>
    <row r="120" spans="1:6" x14ac:dyDescent="0.2">
      <c r="A120" s="19" t="s">
        <v>231</v>
      </c>
      <c r="B120" s="4"/>
      <c r="C120" s="4"/>
      <c r="D120" s="4"/>
      <c r="E120" s="4"/>
      <c r="F120" s="4"/>
    </row>
    <row r="121" spans="1:6" x14ac:dyDescent="0.2">
      <c r="A121" s="14" t="s">
        <v>232</v>
      </c>
      <c r="B121" s="363"/>
      <c r="C121" s="363"/>
    </row>
    <row r="122" spans="1:6" x14ac:dyDescent="0.2">
      <c r="A122" s="14" t="s">
        <v>233</v>
      </c>
      <c r="B122" s="363"/>
      <c r="C122" s="363"/>
    </row>
    <row r="123" spans="1:6" x14ac:dyDescent="0.2">
      <c r="A123" s="14" t="s">
        <v>234</v>
      </c>
      <c r="B123" s="83"/>
    </row>
    <row r="124" spans="1:6" x14ac:dyDescent="0.2">
      <c r="A124" s="14" t="s">
        <v>235</v>
      </c>
      <c r="B124" s="83"/>
    </row>
    <row r="125" spans="1:6" x14ac:dyDescent="0.2">
      <c r="A125" s="14" t="s">
        <v>236</v>
      </c>
      <c r="B125" s="83"/>
    </row>
    <row r="127" spans="1:6" x14ac:dyDescent="0.2">
      <c r="A127" s="14" t="s">
        <v>237</v>
      </c>
      <c r="B127" s="83"/>
    </row>
    <row r="128" spans="1:6" x14ac:dyDescent="0.2">
      <c r="A128" s="14" t="s">
        <v>221</v>
      </c>
      <c r="C128" s="367"/>
      <c r="D128" s="368"/>
      <c r="E128" s="368"/>
      <c r="F128" s="369"/>
    </row>
    <row r="129" spans="1:6" x14ac:dyDescent="0.2">
      <c r="C129" s="370"/>
      <c r="D129" s="371"/>
      <c r="E129" s="371"/>
      <c r="F129" s="372"/>
    </row>
    <row r="130" spans="1:6" x14ac:dyDescent="0.2">
      <c r="C130" s="370"/>
      <c r="D130" s="371"/>
      <c r="E130" s="371"/>
      <c r="F130" s="372"/>
    </row>
    <row r="131" spans="1:6" x14ac:dyDescent="0.2">
      <c r="C131" s="373"/>
      <c r="D131" s="374"/>
      <c r="E131" s="374"/>
      <c r="F131" s="375"/>
    </row>
    <row r="133" spans="1:6" x14ac:dyDescent="0.2">
      <c r="A133" s="14" t="s">
        <v>31</v>
      </c>
      <c r="C133" s="83"/>
    </row>
    <row r="134" spans="1:6" x14ac:dyDescent="0.2">
      <c r="A134" s="14" t="s">
        <v>30</v>
      </c>
      <c r="C134" s="84"/>
    </row>
    <row r="135" spans="1:6" x14ac:dyDescent="0.2">
      <c r="A135" s="14" t="s">
        <v>119</v>
      </c>
      <c r="C135" s="84"/>
    </row>
    <row r="136" spans="1:6" x14ac:dyDescent="0.2">
      <c r="A136" s="14" t="s">
        <v>124</v>
      </c>
      <c r="C136" s="138"/>
    </row>
    <row r="138" spans="1:6" ht="15.75" x14ac:dyDescent="0.25">
      <c r="A138" s="58" t="s">
        <v>238</v>
      </c>
    </row>
    <row r="140" spans="1:6" x14ac:dyDescent="0.2">
      <c r="A140" s="14" t="s">
        <v>127</v>
      </c>
    </row>
    <row r="141" spans="1:6" x14ac:dyDescent="0.2">
      <c r="A141" t="s">
        <v>33</v>
      </c>
    </row>
    <row r="142" spans="1:6" x14ac:dyDescent="0.2">
      <c r="A142" s="86" t="s">
        <v>207</v>
      </c>
      <c r="B142" s="378" t="s">
        <v>239</v>
      </c>
      <c r="C142" s="379"/>
      <c r="D142" s="379"/>
      <c r="E142" s="379"/>
      <c r="F142" s="380"/>
    </row>
    <row r="143" spans="1:6" x14ac:dyDescent="0.2">
      <c r="A143" s="88"/>
      <c r="B143" s="364"/>
      <c r="C143" s="364"/>
      <c r="D143" s="364"/>
      <c r="E143" s="364"/>
      <c r="F143" s="364"/>
    </row>
    <row r="144" spans="1:6" x14ac:dyDescent="0.2">
      <c r="A144" s="89"/>
      <c r="B144" s="361"/>
      <c r="C144" s="361"/>
      <c r="D144" s="361"/>
      <c r="E144" s="361"/>
      <c r="F144" s="361"/>
    </row>
    <row r="145" spans="1:6" x14ac:dyDescent="0.2">
      <c r="A145" s="90"/>
      <c r="B145" s="362"/>
      <c r="C145" s="362"/>
      <c r="D145" s="362"/>
      <c r="E145" s="362"/>
      <c r="F145" s="362"/>
    </row>
    <row r="147" spans="1:6" x14ac:dyDescent="0.2">
      <c r="A147" s="14" t="s">
        <v>128</v>
      </c>
    </row>
    <row r="148" spans="1:6" x14ac:dyDescent="0.2">
      <c r="A148" t="s">
        <v>34</v>
      </c>
    </row>
    <row r="149" spans="1:6" x14ac:dyDescent="0.2">
      <c r="A149" s="378" t="s">
        <v>240</v>
      </c>
      <c r="B149" s="380"/>
      <c r="C149" s="85" t="s">
        <v>32</v>
      </c>
      <c r="D149" s="378" t="s">
        <v>241</v>
      </c>
      <c r="E149" s="379"/>
      <c r="F149" s="380"/>
    </row>
    <row r="150" spans="1:6" x14ac:dyDescent="0.2">
      <c r="A150" s="381"/>
      <c r="B150" s="381"/>
      <c r="C150" s="97"/>
      <c r="D150" s="381"/>
      <c r="E150" s="381"/>
      <c r="F150" s="381"/>
    </row>
    <row r="151" spans="1:6" x14ac:dyDescent="0.2">
      <c r="A151" s="361"/>
      <c r="B151" s="361"/>
      <c r="C151" s="98"/>
      <c r="D151" s="361"/>
      <c r="E151" s="361"/>
      <c r="F151" s="361"/>
    </row>
    <row r="152" spans="1:6" x14ac:dyDescent="0.2">
      <c r="A152" s="361"/>
      <c r="B152" s="361"/>
      <c r="C152" s="98"/>
      <c r="D152" s="361"/>
      <c r="E152" s="361"/>
      <c r="F152" s="361"/>
    </row>
    <row r="153" spans="1:6" x14ac:dyDescent="0.2">
      <c r="A153" s="361"/>
      <c r="B153" s="361"/>
      <c r="C153" s="98"/>
      <c r="D153" s="361"/>
      <c r="E153" s="361"/>
      <c r="F153" s="361"/>
    </row>
    <row r="154" spans="1:6" x14ac:dyDescent="0.2">
      <c r="A154" s="361"/>
      <c r="B154" s="361"/>
      <c r="C154" s="98"/>
      <c r="D154" s="361"/>
      <c r="E154" s="361"/>
      <c r="F154" s="361"/>
    </row>
    <row r="155" spans="1:6" x14ac:dyDescent="0.2">
      <c r="A155" s="362"/>
      <c r="B155" s="362"/>
      <c r="C155" s="99"/>
      <c r="D155" s="362"/>
      <c r="E155" s="362"/>
      <c r="F155" s="362"/>
    </row>
  </sheetData>
  <mergeCells count="46">
    <mergeCell ref="A153:B153"/>
    <mergeCell ref="A154:B154"/>
    <mergeCell ref="A155:B155"/>
    <mergeCell ref="D150:F150"/>
    <mergeCell ref="D151:F151"/>
    <mergeCell ref="D152:F152"/>
    <mergeCell ref="D153:F153"/>
    <mergeCell ref="D154:F154"/>
    <mergeCell ref="D155:F155"/>
    <mergeCell ref="B144:F144"/>
    <mergeCell ref="B145:F145"/>
    <mergeCell ref="A150:B150"/>
    <mergeCell ref="A151:B151"/>
    <mergeCell ref="A152:B152"/>
    <mergeCell ref="D149:F149"/>
    <mergeCell ref="A149:B149"/>
    <mergeCell ref="C110:F113"/>
    <mergeCell ref="B121:C121"/>
    <mergeCell ref="B122:C122"/>
    <mergeCell ref="C128:F131"/>
    <mergeCell ref="B143:F143"/>
    <mergeCell ref="B142:F142"/>
    <mergeCell ref="C92:F95"/>
    <mergeCell ref="B85:C85"/>
    <mergeCell ref="B86:C86"/>
    <mergeCell ref="B103:C103"/>
    <mergeCell ref="B104:C104"/>
    <mergeCell ref="C53:D53"/>
    <mergeCell ref="B36:C36"/>
    <mergeCell ref="B37:C37"/>
    <mergeCell ref="B4:C4"/>
    <mergeCell ref="B5:C5"/>
    <mergeCell ref="C48:D48"/>
    <mergeCell ref="C49:D49"/>
    <mergeCell ref="C50:D50"/>
    <mergeCell ref="C51:D51"/>
    <mergeCell ref="C52:D52"/>
    <mergeCell ref="D74:F74"/>
    <mergeCell ref="D75:F75"/>
    <mergeCell ref="C54:D54"/>
    <mergeCell ref="C55:D55"/>
    <mergeCell ref="B58:C58"/>
    <mergeCell ref="B59:C59"/>
    <mergeCell ref="D72:F72"/>
    <mergeCell ref="D73:F73"/>
    <mergeCell ref="D71:F71"/>
  </mergeCells>
  <dataValidations count="4">
    <dataValidation type="list" allowBlank="1" showErrorMessage="1" errorTitle="Invalid Entry!" error="Invalid Entry! Please select an option from the drop-down list." sqref="B44" xr:uid="{00000000-0002-0000-0000-000000000000}">
      <formula1>"Sole Proprietor,Partnership,Corporation,Nonprofit,Government"</formula1>
    </dataValidation>
    <dataValidation type="list" allowBlank="1" showErrorMessage="1" errorTitle="Invalid Entry!" error="Please select an item from the drop-down menu." sqref="B13" xr:uid="{00000000-0002-0000-0000-000001000000}">
      <formula1>"AS-FILED,REVISED"</formula1>
    </dataValidation>
    <dataValidation type="list" allowBlank="1" sqref="D68" xr:uid="{00000000-0002-0000-0000-000002000000}">
      <formula1>"Yes,No"</formula1>
    </dataValidation>
    <dataValidation type="list" allowBlank="1" sqref="B18 B21" xr:uid="{00000000-0002-0000-0000-000003000000}">
      <formula1>"Geriatric,Alzheimer's,Private Pay"</formula1>
    </dataValidation>
  </dataValidations>
  <pageMargins left="0.7" right="0.7" top="0.75" bottom="0.75" header="0.3" footer="0.3"/>
  <pageSetup scale="76" orientation="portrait" r:id="rId1"/>
  <rowBreaks count="2" manualBreakCount="2">
    <brk id="33" max="5" man="1"/>
    <brk id="136" max="5" man="1"/>
  </rowBreaks>
  <colBreaks count="1" manualBreakCount="1">
    <brk id="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P44"/>
  <sheetViews>
    <sheetView showGridLines="0" zoomScale="75" zoomScaleNormal="75" workbookViewId="0"/>
  </sheetViews>
  <sheetFormatPr defaultColWidth="5.77734375" defaultRowHeight="15" x14ac:dyDescent="0.2"/>
  <cols>
    <col min="1" max="1" width="3.109375" style="211" bestFit="1" customWidth="1"/>
    <col min="2" max="2" width="4.21875" style="182" customWidth="1"/>
    <col min="3" max="3" width="14.88671875" style="187" customWidth="1"/>
    <col min="4" max="4" width="1.88671875" style="187" customWidth="1"/>
    <col min="5" max="5" width="13" style="187" customWidth="1"/>
    <col min="6" max="6" width="3" style="187" customWidth="1"/>
    <col min="7" max="7" width="13" style="187" customWidth="1"/>
    <col min="8" max="8" width="3" style="187" customWidth="1"/>
    <col min="9" max="9" width="12.21875" style="187" customWidth="1"/>
    <col min="10" max="10" width="1.88671875" style="187" customWidth="1"/>
    <col min="11" max="11" width="12.21875" style="187" customWidth="1"/>
    <col min="12" max="12" width="10.77734375" style="187" customWidth="1"/>
    <col min="13" max="13" width="8.33203125" style="187" customWidth="1"/>
    <col min="14" max="16384" width="5.77734375" style="187"/>
  </cols>
  <sheetData>
    <row r="1" spans="1:14" ht="15.75" x14ac:dyDescent="0.25">
      <c r="I1" s="100" t="str">
        <f>GeneralInfo!$B$17&amp;" - "&amp;GeneralInfo!$B$18</f>
        <v xml:space="preserve"> - </v>
      </c>
      <c r="K1" s="8" t="str">
        <f>IF(GeneralInfo!$B$13="","",GeneralInfo!$B$13)</f>
        <v/>
      </c>
    </row>
    <row r="2" spans="1:14" ht="15.75" x14ac:dyDescent="0.25">
      <c r="K2" s="144" t="s">
        <v>511</v>
      </c>
    </row>
    <row r="3" spans="1:14" ht="15.75" customHeight="1" x14ac:dyDescent="0.25">
      <c r="A3" s="382">
        <f>GeneralInfo!$B$4</f>
        <v>0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14" ht="15.75" x14ac:dyDescent="0.25">
      <c r="A4" s="395" t="s">
        <v>462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188"/>
      <c r="M4" s="188"/>
      <c r="N4" s="189"/>
    </row>
    <row r="5" spans="1:14" ht="15.75" x14ac:dyDescent="0.25">
      <c r="A5" s="395" t="s">
        <v>463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188"/>
      <c r="M5" s="188"/>
      <c r="N5" s="189"/>
    </row>
    <row r="6" spans="1:14" ht="15.75" x14ac:dyDescent="0.25">
      <c r="A6" s="382" t="str">
        <f>"FOR THE PERIOD "&amp;TEXT(GeneralInfo!$B$14,"MM/DD/YYYY")&amp;" TO "&amp;TEXT(GeneralInfo!$B$15,"MM/DD/YYYY")</f>
        <v>FOR THE PERIOD 01/00/1900 TO 01/00/1900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</row>
    <row r="7" spans="1:14" ht="16.5" thickBot="1" x14ac:dyDescent="0.3">
      <c r="I7" s="190" t="s">
        <v>70</v>
      </c>
      <c r="J7" s="182"/>
      <c r="K7" s="190" t="s">
        <v>61</v>
      </c>
    </row>
    <row r="8" spans="1:14" ht="26.25" customHeight="1" x14ac:dyDescent="0.2">
      <c r="A8" s="211" t="s">
        <v>260</v>
      </c>
      <c r="B8" s="187" t="s">
        <v>530</v>
      </c>
      <c r="J8" s="191"/>
      <c r="K8" s="192">
        <f>'sch o'!F32</f>
        <v>0</v>
      </c>
    </row>
    <row r="9" spans="1:14" ht="9" customHeight="1" x14ac:dyDescent="0.2">
      <c r="B9" s="187"/>
      <c r="I9" s="193"/>
      <c r="J9" s="191"/>
      <c r="K9" s="194"/>
    </row>
    <row r="10" spans="1:14" ht="26.25" customHeight="1" x14ac:dyDescent="0.2">
      <c r="A10" s="211" t="s">
        <v>261</v>
      </c>
      <c r="B10" s="187" t="s">
        <v>464</v>
      </c>
      <c r="I10" s="195"/>
      <c r="J10" s="191"/>
      <c r="K10" s="192">
        <f>IF(K8&gt;0,ROUND(K8*0.35,0),0)</f>
        <v>0</v>
      </c>
    </row>
    <row r="11" spans="1:14" ht="26.25" customHeight="1" x14ac:dyDescent="0.2">
      <c r="A11" s="211" t="s">
        <v>262</v>
      </c>
      <c r="B11" s="187" t="s">
        <v>465</v>
      </c>
      <c r="J11" s="191"/>
      <c r="K11" s="192">
        <f>K8+K10</f>
        <v>0</v>
      </c>
    </row>
    <row r="12" spans="1:14" ht="19.5" customHeight="1" x14ac:dyDescent="0.2">
      <c r="A12" s="211" t="s">
        <v>242</v>
      </c>
      <c r="B12" s="187" t="s">
        <v>161</v>
      </c>
      <c r="J12" s="191"/>
      <c r="K12" s="191"/>
    </row>
    <row r="13" spans="1:14" ht="21" customHeight="1" x14ac:dyDescent="0.2">
      <c r="C13" s="196" t="s">
        <v>174</v>
      </c>
      <c r="E13" s="197" t="s">
        <v>99</v>
      </c>
      <c r="F13" s="193" t="s">
        <v>83</v>
      </c>
      <c r="G13" s="197" t="s">
        <v>81</v>
      </c>
      <c r="H13" s="193" t="s">
        <v>80</v>
      </c>
      <c r="I13" s="197" t="s">
        <v>141</v>
      </c>
      <c r="J13" s="191"/>
      <c r="K13" s="191"/>
    </row>
    <row r="14" spans="1:14" ht="26.25" customHeight="1" x14ac:dyDescent="0.2">
      <c r="C14" s="218" t="s">
        <v>182</v>
      </c>
      <c r="D14" s="198"/>
      <c r="E14" s="219">
        <v>0</v>
      </c>
      <c r="F14" s="199"/>
      <c r="G14" s="221">
        <v>0</v>
      </c>
      <c r="H14" s="199"/>
      <c r="I14" s="200">
        <f>ROUND(E14*G14,0)</f>
        <v>0</v>
      </c>
      <c r="J14" s="191"/>
    </row>
    <row r="15" spans="1:14" ht="26.25" customHeight="1" x14ac:dyDescent="0.2">
      <c r="C15" s="218" t="s">
        <v>182</v>
      </c>
      <c r="D15" s="198"/>
      <c r="E15" s="219">
        <v>0</v>
      </c>
      <c r="F15" s="199"/>
      <c r="G15" s="221">
        <v>0</v>
      </c>
      <c r="H15" s="199"/>
      <c r="I15" s="200">
        <f t="shared" ref="I15:I16" si="0">ROUND(E15*G15,0)</f>
        <v>0</v>
      </c>
      <c r="J15" s="191"/>
      <c r="K15" s="194"/>
    </row>
    <row r="16" spans="1:14" ht="26.25" customHeight="1" x14ac:dyDescent="0.2">
      <c r="C16" s="218" t="s">
        <v>182</v>
      </c>
      <c r="D16" s="198"/>
      <c r="E16" s="220">
        <v>0</v>
      </c>
      <c r="F16" s="199"/>
      <c r="G16" s="221">
        <v>0</v>
      </c>
      <c r="H16" s="199"/>
      <c r="I16" s="201">
        <f t="shared" si="0"/>
        <v>0</v>
      </c>
      <c r="J16" s="191"/>
      <c r="K16" s="194"/>
    </row>
    <row r="17" spans="1:11" ht="21" customHeight="1" thickBot="1" x14ac:dyDescent="0.25">
      <c r="E17" s="202">
        <f>SUM(E14:E16)</f>
        <v>0</v>
      </c>
      <c r="F17" s="199"/>
      <c r="G17" s="203"/>
      <c r="H17" s="199"/>
      <c r="I17" s="204">
        <f>SUM(I14:I16)</f>
        <v>0</v>
      </c>
      <c r="J17" s="191"/>
      <c r="K17" s="192">
        <f>I17</f>
        <v>0</v>
      </c>
    </row>
    <row r="18" spans="1:11" ht="26.25" customHeight="1" thickTop="1" x14ac:dyDescent="0.2">
      <c r="A18" s="211" t="s">
        <v>243</v>
      </c>
      <c r="B18" s="187" t="s">
        <v>466</v>
      </c>
      <c r="J18" s="191"/>
      <c r="K18" s="192">
        <f>IF(K11&gt;K17,K17,K11)</f>
        <v>0</v>
      </c>
    </row>
    <row r="19" spans="1:11" ht="26.25" customHeight="1" x14ac:dyDescent="0.2">
      <c r="A19" s="211" t="s">
        <v>244</v>
      </c>
      <c r="B19" s="187" t="s">
        <v>531</v>
      </c>
      <c r="J19" s="191"/>
      <c r="K19" s="205">
        <f>'sch o'!F92</f>
        <v>0</v>
      </c>
    </row>
    <row r="20" spans="1:11" ht="22.5" customHeight="1" x14ac:dyDescent="0.25">
      <c r="A20" s="211" t="s">
        <v>245</v>
      </c>
      <c r="B20" s="187" t="s">
        <v>177</v>
      </c>
      <c r="E20" s="206"/>
      <c r="J20" s="191"/>
      <c r="K20" s="191"/>
    </row>
    <row r="21" spans="1:11" ht="20.25" customHeight="1" x14ac:dyDescent="0.2">
      <c r="C21" s="196" t="s">
        <v>174</v>
      </c>
      <c r="E21" s="197" t="s">
        <v>99</v>
      </c>
      <c r="F21" s="193" t="s">
        <v>83</v>
      </c>
      <c r="G21" s="197" t="s">
        <v>81</v>
      </c>
      <c r="H21" s="193" t="s">
        <v>80</v>
      </c>
      <c r="I21" s="197" t="s">
        <v>140</v>
      </c>
      <c r="J21" s="191"/>
    </row>
    <row r="22" spans="1:11" ht="26.25" customHeight="1" x14ac:dyDescent="0.2">
      <c r="C22" s="207" t="str">
        <f>C14</f>
        <v>00/00/00</v>
      </c>
      <c r="D22" s="198"/>
      <c r="E22" s="208">
        <f>E14</f>
        <v>0</v>
      </c>
      <c r="F22" s="199"/>
      <c r="G22" s="221">
        <v>0</v>
      </c>
      <c r="H22" s="199"/>
      <c r="I22" s="200">
        <f>ROUND(E22*G22,0)</f>
        <v>0</v>
      </c>
      <c r="J22" s="191"/>
    </row>
    <row r="23" spans="1:11" ht="26.25" customHeight="1" x14ac:dyDescent="0.2">
      <c r="C23" s="207" t="str">
        <f>C15</f>
        <v>00/00/00</v>
      </c>
      <c r="D23" s="198"/>
      <c r="E23" s="208">
        <f>E15</f>
        <v>0</v>
      </c>
      <c r="F23" s="199"/>
      <c r="G23" s="221">
        <v>0</v>
      </c>
      <c r="H23" s="199"/>
      <c r="I23" s="200">
        <f t="shared" ref="I23:I24" si="1">ROUND(E23*G23,0)</f>
        <v>0</v>
      </c>
      <c r="J23" s="191"/>
      <c r="K23" s="194"/>
    </row>
    <row r="24" spans="1:11" ht="26.25" customHeight="1" x14ac:dyDescent="0.2">
      <c r="C24" s="207" t="str">
        <f>C16</f>
        <v>00/00/00</v>
      </c>
      <c r="D24" s="198"/>
      <c r="E24" s="209">
        <f>E16</f>
        <v>0</v>
      </c>
      <c r="F24" s="199"/>
      <c r="G24" s="221">
        <v>0</v>
      </c>
      <c r="H24" s="199"/>
      <c r="I24" s="201">
        <f t="shared" si="1"/>
        <v>0</v>
      </c>
      <c r="J24" s="191"/>
      <c r="K24" s="194"/>
    </row>
    <row r="25" spans="1:11" ht="18" customHeight="1" thickBot="1" x14ac:dyDescent="0.25">
      <c r="C25" s="198"/>
      <c r="D25" s="198"/>
      <c r="E25" s="202">
        <f>SUM(E22:E24)</f>
        <v>0</v>
      </c>
      <c r="F25" s="199"/>
      <c r="G25" s="203"/>
      <c r="H25" s="199"/>
      <c r="I25" s="204">
        <f>SUM(I22:I24)</f>
        <v>0</v>
      </c>
      <c r="J25" s="191"/>
      <c r="K25" s="192">
        <f>I25</f>
        <v>0</v>
      </c>
    </row>
    <row r="26" spans="1:11" ht="22.5" customHeight="1" thickTop="1" x14ac:dyDescent="0.25">
      <c r="A26" s="211" t="s">
        <v>246</v>
      </c>
      <c r="B26" s="187" t="s">
        <v>467</v>
      </c>
      <c r="E26" s="206"/>
      <c r="J26" s="191"/>
      <c r="K26" s="194"/>
    </row>
    <row r="27" spans="1:11" ht="26.25" customHeight="1" x14ac:dyDescent="0.25">
      <c r="B27" s="210" t="s">
        <v>149</v>
      </c>
      <c r="C27" s="187" t="s">
        <v>468</v>
      </c>
      <c r="E27" s="206"/>
      <c r="I27" s="200">
        <f>K10</f>
        <v>0</v>
      </c>
      <c r="J27" s="191"/>
      <c r="K27" s="194"/>
    </row>
    <row r="28" spans="1:11" ht="26.25" customHeight="1" x14ac:dyDescent="0.25">
      <c r="B28" s="210" t="s">
        <v>150</v>
      </c>
      <c r="C28" s="187" t="s">
        <v>469</v>
      </c>
      <c r="E28" s="206"/>
      <c r="J28" s="191"/>
      <c r="K28" s="194"/>
    </row>
    <row r="29" spans="1:11" ht="18" customHeight="1" x14ac:dyDescent="0.2">
      <c r="C29" s="193" t="s">
        <v>174</v>
      </c>
      <c r="E29" s="197" t="s">
        <v>99</v>
      </c>
      <c r="F29" s="193" t="s">
        <v>83</v>
      </c>
      <c r="G29" s="197" t="s">
        <v>81</v>
      </c>
      <c r="H29" s="193" t="s">
        <v>80</v>
      </c>
      <c r="I29" s="197" t="s">
        <v>140</v>
      </c>
      <c r="J29" s="191"/>
      <c r="K29" s="194"/>
    </row>
    <row r="30" spans="1:11" ht="26.25" customHeight="1" x14ac:dyDescent="0.2">
      <c r="C30" s="207" t="str">
        <f>C14</f>
        <v>00/00/00</v>
      </c>
      <c r="D30" s="198"/>
      <c r="E30" s="208">
        <f>E14</f>
        <v>0</v>
      </c>
      <c r="F30" s="199"/>
      <c r="G30" s="221">
        <v>0</v>
      </c>
      <c r="H30" s="199"/>
      <c r="I30" s="200">
        <f>ROUND(E30*G30,0)</f>
        <v>0</v>
      </c>
      <c r="J30" s="191"/>
    </row>
    <row r="31" spans="1:11" ht="26.25" customHeight="1" x14ac:dyDescent="0.2">
      <c r="C31" s="207" t="str">
        <f>C15</f>
        <v>00/00/00</v>
      </c>
      <c r="D31" s="198"/>
      <c r="E31" s="208">
        <f>E15</f>
        <v>0</v>
      </c>
      <c r="F31" s="199"/>
      <c r="G31" s="221">
        <v>0</v>
      </c>
      <c r="H31" s="199"/>
      <c r="I31" s="200">
        <f t="shared" ref="I31:I32" si="2">ROUND(E31*G31,0)</f>
        <v>0</v>
      </c>
      <c r="J31" s="191"/>
      <c r="K31" s="194"/>
    </row>
    <row r="32" spans="1:11" ht="26.25" customHeight="1" x14ac:dyDescent="0.2">
      <c r="C32" s="207" t="str">
        <f>C16</f>
        <v>00/00/00</v>
      </c>
      <c r="D32" s="198"/>
      <c r="E32" s="209">
        <f>E16</f>
        <v>0</v>
      </c>
      <c r="F32" s="199"/>
      <c r="G32" s="221">
        <v>0</v>
      </c>
      <c r="H32" s="199"/>
      <c r="I32" s="201">
        <f t="shared" si="2"/>
        <v>0</v>
      </c>
      <c r="J32" s="191"/>
      <c r="K32" s="194"/>
    </row>
    <row r="33" spans="1:16" ht="26.25" customHeight="1" thickBot="1" x14ac:dyDescent="0.25">
      <c r="D33" s="198"/>
      <c r="E33" s="202">
        <f>SUM(E30:E32)</f>
        <v>0</v>
      </c>
      <c r="F33" s="199"/>
      <c r="G33" s="203"/>
      <c r="H33" s="199"/>
      <c r="I33" s="204">
        <f>SUM(I30:I32)</f>
        <v>0</v>
      </c>
      <c r="J33" s="191"/>
      <c r="K33" s="194"/>
    </row>
    <row r="34" spans="1:16" ht="26.25" customHeight="1" thickTop="1" x14ac:dyDescent="0.2">
      <c r="B34" s="211" t="s">
        <v>148</v>
      </c>
      <c r="C34" s="187" t="s">
        <v>470</v>
      </c>
      <c r="D34" s="198"/>
      <c r="E34" s="191"/>
      <c r="F34" s="199"/>
      <c r="G34" s="203"/>
      <c r="H34" s="199"/>
      <c r="I34" s="212"/>
      <c r="J34" s="191"/>
      <c r="K34" s="192">
        <f>IF(K18=K11,I27,I33)</f>
        <v>0</v>
      </c>
    </row>
    <row r="35" spans="1:16" ht="26.25" customHeight="1" x14ac:dyDescent="0.2">
      <c r="A35" s="211" t="s">
        <v>247</v>
      </c>
      <c r="B35" s="187" t="s">
        <v>471</v>
      </c>
      <c r="J35" s="191"/>
      <c r="K35" s="192">
        <f>K19-K25-K34</f>
        <v>0</v>
      </c>
    </row>
    <row r="36" spans="1:16" ht="23.25" customHeight="1" x14ac:dyDescent="0.2">
      <c r="A36" s="211" t="s">
        <v>248</v>
      </c>
      <c r="B36" s="187" t="s">
        <v>146</v>
      </c>
      <c r="J36" s="191"/>
    </row>
    <row r="37" spans="1:16" ht="20.25" customHeight="1" x14ac:dyDescent="0.2">
      <c r="C37" s="196" t="s">
        <v>174</v>
      </c>
      <c r="E37" s="197" t="s">
        <v>472</v>
      </c>
      <c r="F37" s="193" t="s">
        <v>83</v>
      </c>
      <c r="G37" s="197" t="s">
        <v>81</v>
      </c>
      <c r="H37" s="193" t="s">
        <v>80</v>
      </c>
      <c r="I37" s="197" t="s">
        <v>141</v>
      </c>
      <c r="J37" s="213"/>
      <c r="K37" s="213"/>
    </row>
    <row r="38" spans="1:16" ht="26.25" customHeight="1" x14ac:dyDescent="0.2">
      <c r="C38" s="207" t="str">
        <f>C14</f>
        <v>00/00/00</v>
      </c>
      <c r="D38" s="198"/>
      <c r="E38" s="219">
        <v>0</v>
      </c>
      <c r="F38" s="199"/>
      <c r="G38" s="221">
        <v>0</v>
      </c>
      <c r="H38" s="199"/>
      <c r="I38" s="200">
        <f>ROUND(E38*G38,0)</f>
        <v>0</v>
      </c>
      <c r="J38" s="213"/>
      <c r="K38" s="213"/>
    </row>
    <row r="39" spans="1:16" ht="26.25" customHeight="1" x14ac:dyDescent="0.2">
      <c r="C39" s="207" t="str">
        <f>C15</f>
        <v>00/00/00</v>
      </c>
      <c r="D39" s="198"/>
      <c r="E39" s="219">
        <v>0</v>
      </c>
      <c r="F39" s="199"/>
      <c r="G39" s="221">
        <v>0</v>
      </c>
      <c r="H39" s="199"/>
      <c r="I39" s="200">
        <f t="shared" ref="I39:I40" si="3">ROUND(E39*G39,0)</f>
        <v>0</v>
      </c>
      <c r="J39" s="213"/>
      <c r="K39" s="194"/>
    </row>
    <row r="40" spans="1:16" ht="26.25" customHeight="1" x14ac:dyDescent="0.2">
      <c r="C40" s="207" t="str">
        <f>C16</f>
        <v>00/00/00</v>
      </c>
      <c r="D40" s="198"/>
      <c r="E40" s="219">
        <v>0</v>
      </c>
      <c r="F40" s="199"/>
      <c r="G40" s="221">
        <v>0</v>
      </c>
      <c r="H40" s="199"/>
      <c r="I40" s="214">
        <f t="shared" si="3"/>
        <v>0</v>
      </c>
      <c r="J40" s="213"/>
      <c r="K40" s="194"/>
    </row>
    <row r="41" spans="1:16" ht="26.25" customHeight="1" x14ac:dyDescent="0.2">
      <c r="C41" s="396" t="s">
        <v>473</v>
      </c>
      <c r="D41" s="396"/>
      <c r="E41" s="396"/>
      <c r="F41" s="396"/>
      <c r="G41" s="396"/>
      <c r="H41" s="199"/>
      <c r="I41" s="201">
        <f>IF(K34=I33,0,(I33-K34))</f>
        <v>0</v>
      </c>
      <c r="J41" s="213"/>
      <c r="K41" s="194"/>
      <c r="L41" s="215"/>
      <c r="M41" s="215"/>
      <c r="N41" s="215"/>
      <c r="O41" s="215"/>
      <c r="P41" s="215"/>
    </row>
    <row r="42" spans="1:16" ht="23.25" customHeight="1" thickBot="1" x14ac:dyDescent="0.25">
      <c r="C42" s="198"/>
      <c r="D42" s="198"/>
      <c r="E42" s="216">
        <f>SUM(E38:E40)</f>
        <v>0</v>
      </c>
      <c r="F42" s="199"/>
      <c r="G42" s="203"/>
      <c r="H42" s="199"/>
      <c r="I42" s="204">
        <f>SUM(I38:I41)</f>
        <v>0</v>
      </c>
      <c r="J42" s="191"/>
      <c r="K42" s="192">
        <f>I42</f>
        <v>0</v>
      </c>
    </row>
    <row r="43" spans="1:16" ht="19.5" customHeight="1" thickTop="1" x14ac:dyDescent="0.2">
      <c r="C43" s="198" t="s">
        <v>474</v>
      </c>
      <c r="D43" s="198"/>
      <c r="E43" s="191"/>
      <c r="F43" s="199"/>
      <c r="G43" s="203"/>
      <c r="H43" s="199"/>
      <c r="I43" s="212"/>
      <c r="J43" s="191"/>
      <c r="K43" s="217"/>
    </row>
    <row r="44" spans="1:16" ht="24" customHeight="1" x14ac:dyDescent="0.2">
      <c r="A44" s="211" t="s">
        <v>249</v>
      </c>
      <c r="B44" s="187" t="s">
        <v>475</v>
      </c>
      <c r="J44" s="191"/>
      <c r="K44" s="192">
        <f>IF(K35&gt;K42,K42,K35)</f>
        <v>0</v>
      </c>
    </row>
  </sheetData>
  <mergeCells count="5">
    <mergeCell ref="A3:K3"/>
    <mergeCell ref="A4:K4"/>
    <mergeCell ref="A5:K5"/>
    <mergeCell ref="A6:K6"/>
    <mergeCell ref="C41:G41"/>
  </mergeCells>
  <printOptions horizontalCentered="1"/>
  <pageMargins left="0.5" right="0.5" top="0.5" bottom="0.5" header="0.5" footer="0.5"/>
  <pageSetup scale="7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44"/>
  <sheetViews>
    <sheetView showGridLines="0" zoomScale="75" zoomScaleNormal="75" workbookViewId="0"/>
  </sheetViews>
  <sheetFormatPr defaultColWidth="5.77734375" defaultRowHeight="15" x14ac:dyDescent="0.2"/>
  <cols>
    <col min="1" max="1" width="3.109375" style="211" bestFit="1" customWidth="1"/>
    <col min="2" max="2" width="4.21875" style="182" customWidth="1"/>
    <col min="3" max="3" width="14.88671875" style="187" customWidth="1"/>
    <col min="4" max="4" width="1.88671875" style="187" customWidth="1"/>
    <col min="5" max="5" width="13" style="187" customWidth="1"/>
    <col min="6" max="6" width="3" style="187" customWidth="1"/>
    <col min="7" max="7" width="13" style="187" customWidth="1"/>
    <col min="8" max="8" width="3" style="187" customWidth="1"/>
    <col min="9" max="9" width="12.21875" style="187" customWidth="1"/>
    <col min="10" max="10" width="1.88671875" style="187" customWidth="1"/>
    <col min="11" max="11" width="12.21875" style="187" customWidth="1"/>
    <col min="12" max="12" width="10.77734375" style="187" customWidth="1"/>
    <col min="13" max="13" width="8.33203125" style="187" customWidth="1"/>
    <col min="14" max="16384" width="5.77734375" style="187"/>
  </cols>
  <sheetData>
    <row r="1" spans="1:14" ht="15.75" x14ac:dyDescent="0.25">
      <c r="I1" s="100" t="str">
        <f>GeneralInfo!$B$20&amp;" - "&amp;GeneralInfo!$B$21</f>
        <v xml:space="preserve"> - </v>
      </c>
      <c r="K1" s="8" t="str">
        <f>IF(GeneralInfo!$B$13="","",GeneralInfo!$B$13)</f>
        <v/>
      </c>
    </row>
    <row r="2" spans="1:14" ht="15.75" x14ac:dyDescent="0.25">
      <c r="K2" s="144" t="s">
        <v>683</v>
      </c>
    </row>
    <row r="3" spans="1:14" ht="15.75" customHeight="1" x14ac:dyDescent="0.25">
      <c r="A3" s="382">
        <f>GeneralInfo!$B$4</f>
        <v>0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14" ht="15.75" x14ac:dyDescent="0.25">
      <c r="A4" s="395" t="s">
        <v>462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188"/>
      <c r="M4" s="188"/>
      <c r="N4" s="189"/>
    </row>
    <row r="5" spans="1:14" ht="15.75" x14ac:dyDescent="0.25">
      <c r="A5" s="395" t="s">
        <v>463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188"/>
      <c r="M5" s="188"/>
      <c r="N5" s="189"/>
    </row>
    <row r="6" spans="1:14" ht="15.75" x14ac:dyDescent="0.25">
      <c r="A6" s="382" t="str">
        <f>"FOR THE PERIOD "&amp;TEXT(GeneralInfo!$B$14,"MM/DD/YYYY")&amp;" TO "&amp;TEXT(GeneralInfo!$B$15,"MM/DD/YYYY")</f>
        <v>FOR THE PERIOD 01/00/1900 TO 01/00/1900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</row>
    <row r="7" spans="1:14" ht="16.5" thickBot="1" x14ac:dyDescent="0.3">
      <c r="I7" s="190" t="s">
        <v>70</v>
      </c>
      <c r="J7" s="182"/>
      <c r="K7" s="190" t="s">
        <v>61</v>
      </c>
    </row>
    <row r="8" spans="1:14" ht="26.25" customHeight="1" x14ac:dyDescent="0.2">
      <c r="A8" s="211" t="s">
        <v>260</v>
      </c>
      <c r="B8" s="187" t="s">
        <v>532</v>
      </c>
      <c r="J8" s="191"/>
      <c r="K8" s="192">
        <f>'sch o'!H32</f>
        <v>0</v>
      </c>
    </row>
    <row r="9" spans="1:14" ht="9" customHeight="1" x14ac:dyDescent="0.2">
      <c r="B9" s="187"/>
      <c r="I9" s="193"/>
      <c r="J9" s="191"/>
      <c r="K9" s="194"/>
    </row>
    <row r="10" spans="1:14" ht="26.25" customHeight="1" x14ac:dyDescent="0.2">
      <c r="A10" s="211" t="s">
        <v>261</v>
      </c>
      <c r="B10" s="187" t="s">
        <v>464</v>
      </c>
      <c r="I10" s="195"/>
      <c r="J10" s="191"/>
      <c r="K10" s="192">
        <f>IF(K8&gt;0,ROUND(K8*0.35,0),0)</f>
        <v>0</v>
      </c>
    </row>
    <row r="11" spans="1:14" ht="26.25" customHeight="1" x14ac:dyDescent="0.2">
      <c r="A11" s="211" t="s">
        <v>262</v>
      </c>
      <c r="B11" s="187" t="s">
        <v>465</v>
      </c>
      <c r="J11" s="191"/>
      <c r="K11" s="192">
        <f>K8+K10</f>
        <v>0</v>
      </c>
    </row>
    <row r="12" spans="1:14" ht="19.5" customHeight="1" x14ac:dyDescent="0.2">
      <c r="A12" s="211" t="s">
        <v>242</v>
      </c>
      <c r="B12" s="187" t="s">
        <v>161</v>
      </c>
      <c r="J12" s="191"/>
      <c r="K12" s="191"/>
    </row>
    <row r="13" spans="1:14" ht="21" customHeight="1" x14ac:dyDescent="0.2">
      <c r="C13" s="196" t="s">
        <v>174</v>
      </c>
      <c r="E13" s="197" t="s">
        <v>99</v>
      </c>
      <c r="F13" s="193" t="s">
        <v>83</v>
      </c>
      <c r="G13" s="197" t="s">
        <v>81</v>
      </c>
      <c r="H13" s="193" t="s">
        <v>80</v>
      </c>
      <c r="I13" s="197" t="s">
        <v>141</v>
      </c>
      <c r="J13" s="191"/>
      <c r="K13" s="191"/>
    </row>
    <row r="14" spans="1:14" ht="26.25" customHeight="1" x14ac:dyDescent="0.2">
      <c r="C14" s="218" t="s">
        <v>182</v>
      </c>
      <c r="D14" s="198"/>
      <c r="E14" s="219">
        <v>0</v>
      </c>
      <c r="F14" s="199"/>
      <c r="G14" s="221">
        <v>0</v>
      </c>
      <c r="H14" s="199"/>
      <c r="I14" s="200">
        <f>ROUND(E14*G14,0)</f>
        <v>0</v>
      </c>
      <c r="J14" s="191"/>
    </row>
    <row r="15" spans="1:14" ht="26.25" customHeight="1" x14ac:dyDescent="0.2">
      <c r="C15" s="218" t="s">
        <v>182</v>
      </c>
      <c r="D15" s="198"/>
      <c r="E15" s="219">
        <v>0</v>
      </c>
      <c r="F15" s="199"/>
      <c r="G15" s="221">
        <v>0</v>
      </c>
      <c r="H15" s="199"/>
      <c r="I15" s="200">
        <f t="shared" ref="I15:I16" si="0">ROUND(E15*G15,0)</f>
        <v>0</v>
      </c>
      <c r="J15" s="191"/>
      <c r="K15" s="194"/>
    </row>
    <row r="16" spans="1:14" ht="26.25" customHeight="1" x14ac:dyDescent="0.2">
      <c r="C16" s="218" t="s">
        <v>182</v>
      </c>
      <c r="D16" s="198"/>
      <c r="E16" s="220">
        <v>0</v>
      </c>
      <c r="F16" s="199"/>
      <c r="G16" s="221">
        <v>0</v>
      </c>
      <c r="H16" s="199"/>
      <c r="I16" s="201">
        <f t="shared" si="0"/>
        <v>0</v>
      </c>
      <c r="J16" s="191"/>
      <c r="K16" s="194"/>
    </row>
    <row r="17" spans="1:11" ht="21" customHeight="1" thickBot="1" x14ac:dyDescent="0.25">
      <c r="E17" s="202">
        <f>SUM(E14:E16)</f>
        <v>0</v>
      </c>
      <c r="F17" s="199"/>
      <c r="G17" s="203"/>
      <c r="H17" s="199"/>
      <c r="I17" s="204">
        <f>SUM(I14:I16)</f>
        <v>0</v>
      </c>
      <c r="J17" s="191"/>
      <c r="K17" s="192">
        <f>I17</f>
        <v>0</v>
      </c>
    </row>
    <row r="18" spans="1:11" ht="26.25" customHeight="1" thickTop="1" x14ac:dyDescent="0.2">
      <c r="A18" s="211" t="s">
        <v>243</v>
      </c>
      <c r="B18" s="187" t="s">
        <v>466</v>
      </c>
      <c r="J18" s="191"/>
      <c r="K18" s="192">
        <f>IF(K11&gt;K17,K17,K11)</f>
        <v>0</v>
      </c>
    </row>
    <row r="19" spans="1:11" ht="26.25" customHeight="1" x14ac:dyDescent="0.2">
      <c r="A19" s="211" t="s">
        <v>244</v>
      </c>
      <c r="B19" s="187" t="s">
        <v>533</v>
      </c>
      <c r="J19" s="191"/>
      <c r="K19" s="205">
        <f>'sch o'!H92</f>
        <v>0</v>
      </c>
    </row>
    <row r="20" spans="1:11" ht="22.5" customHeight="1" x14ac:dyDescent="0.25">
      <c r="A20" s="211" t="s">
        <v>245</v>
      </c>
      <c r="B20" s="187" t="s">
        <v>177</v>
      </c>
      <c r="E20" s="206"/>
      <c r="J20" s="191"/>
      <c r="K20" s="191"/>
    </row>
    <row r="21" spans="1:11" ht="20.25" customHeight="1" x14ac:dyDescent="0.2">
      <c r="C21" s="196" t="s">
        <v>174</v>
      </c>
      <c r="E21" s="197" t="s">
        <v>99</v>
      </c>
      <c r="F21" s="193" t="s">
        <v>83</v>
      </c>
      <c r="G21" s="197" t="s">
        <v>81</v>
      </c>
      <c r="H21" s="193" t="s">
        <v>80</v>
      </c>
      <c r="I21" s="197" t="s">
        <v>140</v>
      </c>
      <c r="J21" s="191"/>
    </row>
    <row r="22" spans="1:11" ht="26.25" customHeight="1" x14ac:dyDescent="0.2">
      <c r="C22" s="207" t="str">
        <f>C14</f>
        <v>00/00/00</v>
      </c>
      <c r="D22" s="198"/>
      <c r="E22" s="208">
        <f>E14</f>
        <v>0</v>
      </c>
      <c r="F22" s="199"/>
      <c r="G22" s="221">
        <v>0</v>
      </c>
      <c r="H22" s="199"/>
      <c r="I22" s="200">
        <f>ROUND(E22*G22,0)</f>
        <v>0</v>
      </c>
      <c r="J22" s="191"/>
    </row>
    <row r="23" spans="1:11" ht="26.25" customHeight="1" x14ac:dyDescent="0.2">
      <c r="C23" s="207" t="str">
        <f>C15</f>
        <v>00/00/00</v>
      </c>
      <c r="D23" s="198"/>
      <c r="E23" s="208">
        <f>E15</f>
        <v>0</v>
      </c>
      <c r="F23" s="199"/>
      <c r="G23" s="221">
        <v>0</v>
      </c>
      <c r="H23" s="199"/>
      <c r="I23" s="200">
        <f t="shared" ref="I23:I24" si="1">ROUND(E23*G23,0)</f>
        <v>0</v>
      </c>
      <c r="J23" s="191"/>
      <c r="K23" s="194"/>
    </row>
    <row r="24" spans="1:11" ht="26.25" customHeight="1" x14ac:dyDescent="0.2">
      <c r="C24" s="207" t="str">
        <f>C16</f>
        <v>00/00/00</v>
      </c>
      <c r="D24" s="198"/>
      <c r="E24" s="209">
        <f>E16</f>
        <v>0</v>
      </c>
      <c r="F24" s="199"/>
      <c r="G24" s="221">
        <v>0</v>
      </c>
      <c r="H24" s="199"/>
      <c r="I24" s="201">
        <f t="shared" si="1"/>
        <v>0</v>
      </c>
      <c r="J24" s="191"/>
      <c r="K24" s="194"/>
    </row>
    <row r="25" spans="1:11" ht="18" customHeight="1" thickBot="1" x14ac:dyDescent="0.25">
      <c r="C25" s="198"/>
      <c r="D25" s="198"/>
      <c r="E25" s="202">
        <f>SUM(E22:E24)</f>
        <v>0</v>
      </c>
      <c r="F25" s="199"/>
      <c r="G25" s="203"/>
      <c r="H25" s="199"/>
      <c r="I25" s="204">
        <f>SUM(I22:I24)</f>
        <v>0</v>
      </c>
      <c r="J25" s="191"/>
      <c r="K25" s="192">
        <f>I25</f>
        <v>0</v>
      </c>
    </row>
    <row r="26" spans="1:11" ht="22.5" customHeight="1" thickTop="1" x14ac:dyDescent="0.25">
      <c r="A26" s="211" t="s">
        <v>246</v>
      </c>
      <c r="B26" s="187" t="s">
        <v>467</v>
      </c>
      <c r="E26" s="206"/>
      <c r="J26" s="191"/>
      <c r="K26" s="194"/>
    </row>
    <row r="27" spans="1:11" ht="26.25" customHeight="1" x14ac:dyDescent="0.25">
      <c r="B27" s="210" t="s">
        <v>149</v>
      </c>
      <c r="C27" s="187" t="s">
        <v>468</v>
      </c>
      <c r="E27" s="206"/>
      <c r="I27" s="200">
        <f>K10</f>
        <v>0</v>
      </c>
      <c r="J27" s="191"/>
      <c r="K27" s="194"/>
    </row>
    <row r="28" spans="1:11" ht="26.25" customHeight="1" x14ac:dyDescent="0.25">
      <c r="B28" s="210" t="s">
        <v>150</v>
      </c>
      <c r="C28" s="187" t="s">
        <v>469</v>
      </c>
      <c r="E28" s="206"/>
      <c r="J28" s="191"/>
      <c r="K28" s="194"/>
    </row>
    <row r="29" spans="1:11" ht="18" customHeight="1" x14ac:dyDescent="0.2">
      <c r="C29" s="193" t="s">
        <v>174</v>
      </c>
      <c r="E29" s="197" t="s">
        <v>99</v>
      </c>
      <c r="F29" s="193" t="s">
        <v>83</v>
      </c>
      <c r="G29" s="197" t="s">
        <v>81</v>
      </c>
      <c r="H29" s="193" t="s">
        <v>80</v>
      </c>
      <c r="I29" s="197" t="s">
        <v>140</v>
      </c>
      <c r="J29" s="191"/>
      <c r="K29" s="194"/>
    </row>
    <row r="30" spans="1:11" ht="26.25" customHeight="1" x14ac:dyDescent="0.2">
      <c r="C30" s="207" t="str">
        <f>C14</f>
        <v>00/00/00</v>
      </c>
      <c r="D30" s="198"/>
      <c r="E30" s="208">
        <f>E14</f>
        <v>0</v>
      </c>
      <c r="F30" s="199"/>
      <c r="G30" s="221">
        <v>0</v>
      </c>
      <c r="H30" s="199"/>
      <c r="I30" s="200">
        <f>ROUND(E30*G30,0)</f>
        <v>0</v>
      </c>
      <c r="J30" s="191"/>
    </row>
    <row r="31" spans="1:11" ht="26.25" customHeight="1" x14ac:dyDescent="0.2">
      <c r="C31" s="207" t="str">
        <f>C15</f>
        <v>00/00/00</v>
      </c>
      <c r="D31" s="198"/>
      <c r="E31" s="208">
        <f>E15</f>
        <v>0</v>
      </c>
      <c r="F31" s="199"/>
      <c r="G31" s="221">
        <v>0</v>
      </c>
      <c r="H31" s="199"/>
      <c r="I31" s="200">
        <f t="shared" ref="I31:I32" si="2">ROUND(E31*G31,0)</f>
        <v>0</v>
      </c>
      <c r="J31" s="191"/>
      <c r="K31" s="194"/>
    </row>
    <row r="32" spans="1:11" ht="26.25" customHeight="1" x14ac:dyDescent="0.2">
      <c r="C32" s="207" t="str">
        <f>C16</f>
        <v>00/00/00</v>
      </c>
      <c r="D32" s="198"/>
      <c r="E32" s="209">
        <f>E16</f>
        <v>0</v>
      </c>
      <c r="F32" s="199"/>
      <c r="G32" s="221">
        <v>0</v>
      </c>
      <c r="H32" s="199"/>
      <c r="I32" s="201">
        <f t="shared" si="2"/>
        <v>0</v>
      </c>
      <c r="J32" s="191"/>
      <c r="K32" s="194"/>
    </row>
    <row r="33" spans="1:16" ht="26.25" customHeight="1" thickBot="1" x14ac:dyDescent="0.25">
      <c r="D33" s="198"/>
      <c r="E33" s="202">
        <f>SUM(E30:E32)</f>
        <v>0</v>
      </c>
      <c r="F33" s="199"/>
      <c r="G33" s="203"/>
      <c r="H33" s="199"/>
      <c r="I33" s="204">
        <f>SUM(I30:I32)</f>
        <v>0</v>
      </c>
      <c r="J33" s="191"/>
      <c r="K33" s="194"/>
    </row>
    <row r="34" spans="1:16" ht="26.25" customHeight="1" thickTop="1" x14ac:dyDescent="0.2">
      <c r="B34" s="211" t="s">
        <v>148</v>
      </c>
      <c r="C34" s="187" t="s">
        <v>470</v>
      </c>
      <c r="D34" s="198"/>
      <c r="E34" s="191"/>
      <c r="F34" s="199"/>
      <c r="G34" s="203"/>
      <c r="H34" s="199"/>
      <c r="I34" s="212"/>
      <c r="J34" s="191"/>
      <c r="K34" s="192">
        <f>IF(K18=K11,I27,I33)</f>
        <v>0</v>
      </c>
    </row>
    <row r="35" spans="1:16" ht="26.25" customHeight="1" x14ac:dyDescent="0.2">
      <c r="A35" s="211" t="s">
        <v>247</v>
      </c>
      <c r="B35" s="187" t="s">
        <v>471</v>
      </c>
      <c r="J35" s="191"/>
      <c r="K35" s="192">
        <f>K19-K25-K34</f>
        <v>0</v>
      </c>
    </row>
    <row r="36" spans="1:16" ht="23.25" customHeight="1" x14ac:dyDescent="0.2">
      <c r="A36" s="211" t="s">
        <v>248</v>
      </c>
      <c r="B36" s="187" t="s">
        <v>146</v>
      </c>
      <c r="J36" s="191"/>
    </row>
    <row r="37" spans="1:16" ht="20.25" customHeight="1" x14ac:dyDescent="0.2">
      <c r="C37" s="196" t="s">
        <v>174</v>
      </c>
      <c r="E37" s="197" t="s">
        <v>472</v>
      </c>
      <c r="F37" s="193" t="s">
        <v>83</v>
      </c>
      <c r="G37" s="197" t="s">
        <v>81</v>
      </c>
      <c r="H37" s="193" t="s">
        <v>80</v>
      </c>
      <c r="I37" s="197" t="s">
        <v>141</v>
      </c>
      <c r="J37" s="213"/>
      <c r="K37" s="213"/>
    </row>
    <row r="38" spans="1:16" ht="26.25" customHeight="1" x14ac:dyDescent="0.2">
      <c r="C38" s="207" t="str">
        <f>C14</f>
        <v>00/00/00</v>
      </c>
      <c r="D38" s="198"/>
      <c r="E38" s="219">
        <v>0</v>
      </c>
      <c r="F38" s="199"/>
      <c r="G38" s="221">
        <v>0</v>
      </c>
      <c r="H38" s="199"/>
      <c r="I38" s="200">
        <f>ROUND(E38*G38,0)</f>
        <v>0</v>
      </c>
      <c r="J38" s="213"/>
      <c r="K38" s="213"/>
    </row>
    <row r="39" spans="1:16" ht="26.25" customHeight="1" x14ac:dyDescent="0.2">
      <c r="C39" s="207" t="str">
        <f>C15</f>
        <v>00/00/00</v>
      </c>
      <c r="D39" s="198"/>
      <c r="E39" s="219">
        <v>0</v>
      </c>
      <c r="F39" s="199"/>
      <c r="G39" s="221">
        <v>0</v>
      </c>
      <c r="H39" s="199"/>
      <c r="I39" s="200">
        <f t="shared" ref="I39:I40" si="3">ROUND(E39*G39,0)</f>
        <v>0</v>
      </c>
      <c r="J39" s="213"/>
      <c r="K39" s="194"/>
    </row>
    <row r="40" spans="1:16" ht="26.25" customHeight="1" x14ac:dyDescent="0.2">
      <c r="C40" s="207" t="str">
        <f>C16</f>
        <v>00/00/00</v>
      </c>
      <c r="D40" s="198"/>
      <c r="E40" s="219">
        <v>0</v>
      </c>
      <c r="F40" s="199"/>
      <c r="G40" s="221">
        <v>0</v>
      </c>
      <c r="H40" s="199"/>
      <c r="I40" s="214">
        <f t="shared" si="3"/>
        <v>0</v>
      </c>
      <c r="J40" s="213"/>
      <c r="K40" s="194"/>
    </row>
    <row r="41" spans="1:16" ht="26.25" customHeight="1" x14ac:dyDescent="0.2">
      <c r="C41" s="396" t="s">
        <v>473</v>
      </c>
      <c r="D41" s="396"/>
      <c r="E41" s="396"/>
      <c r="F41" s="396"/>
      <c r="G41" s="396"/>
      <c r="H41" s="199"/>
      <c r="I41" s="201">
        <f>IF(K34=I33,0,(I33-K34))</f>
        <v>0</v>
      </c>
      <c r="J41" s="213"/>
      <c r="K41" s="194"/>
      <c r="L41" s="215"/>
      <c r="M41" s="215"/>
      <c r="N41" s="215"/>
      <c r="O41" s="215"/>
      <c r="P41" s="215"/>
    </row>
    <row r="42" spans="1:16" ht="23.25" customHeight="1" thickBot="1" x14ac:dyDescent="0.25">
      <c r="C42" s="198"/>
      <c r="D42" s="198"/>
      <c r="E42" s="216">
        <f>SUM(E38:E40)</f>
        <v>0</v>
      </c>
      <c r="F42" s="199"/>
      <c r="G42" s="203"/>
      <c r="H42" s="199"/>
      <c r="I42" s="204">
        <f>SUM(I38:I41)</f>
        <v>0</v>
      </c>
      <c r="J42" s="191"/>
      <c r="K42" s="192">
        <f>I42</f>
        <v>0</v>
      </c>
    </row>
    <row r="43" spans="1:16" ht="19.5" customHeight="1" thickTop="1" x14ac:dyDescent="0.2">
      <c r="C43" s="198" t="s">
        <v>474</v>
      </c>
      <c r="D43" s="198"/>
      <c r="E43" s="191"/>
      <c r="F43" s="199"/>
      <c r="G43" s="203"/>
      <c r="H43" s="199"/>
      <c r="I43" s="212"/>
      <c r="J43" s="191"/>
      <c r="K43" s="217"/>
    </row>
    <row r="44" spans="1:16" ht="24" customHeight="1" x14ac:dyDescent="0.2">
      <c r="A44" s="211" t="s">
        <v>249</v>
      </c>
      <c r="B44" s="187" t="s">
        <v>475</v>
      </c>
      <c r="J44" s="191"/>
      <c r="K44" s="192">
        <f>IF(K35&gt;K42,K42,K35)</f>
        <v>0</v>
      </c>
    </row>
  </sheetData>
  <mergeCells count="5">
    <mergeCell ref="A3:K3"/>
    <mergeCell ref="A4:K4"/>
    <mergeCell ref="A5:K5"/>
    <mergeCell ref="A6:K6"/>
    <mergeCell ref="C41:G41"/>
  </mergeCells>
  <printOptions horizontalCentered="1"/>
  <pageMargins left="0.5" right="0.5" top="0.5" bottom="0.5" header="0.5" footer="0.5"/>
  <pageSetup scale="7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autoPageBreaks="0" fitToPage="1"/>
  </sheetPr>
  <dimension ref="A1:IQ21"/>
  <sheetViews>
    <sheetView showGridLines="0" zoomScale="65" workbookViewId="0">
      <selection activeCell="I15" sqref="I15"/>
    </sheetView>
  </sheetViews>
  <sheetFormatPr defaultColWidth="5.77734375" defaultRowHeight="15" x14ac:dyDescent="0.2"/>
  <cols>
    <col min="1" max="1" width="2.109375" style="187" bestFit="1" customWidth="1"/>
    <col min="2" max="2" width="2.5546875" style="187" customWidth="1"/>
    <col min="3" max="3" width="37.33203125" style="187" customWidth="1"/>
    <col min="4" max="4" width="11.33203125" style="187" customWidth="1"/>
    <col min="5" max="5" width="8.44140625" style="187" customWidth="1"/>
    <col min="6" max="6" width="3.33203125" style="187" customWidth="1"/>
    <col min="7" max="7" width="13.109375" style="187" customWidth="1"/>
    <col min="8" max="8" width="3.33203125" style="187" customWidth="1"/>
    <col min="9" max="9" width="13.21875" style="187" customWidth="1"/>
    <col min="10" max="251" width="5.77734375" style="187"/>
    <col min="252" max="16384" width="5.77734375" style="222"/>
  </cols>
  <sheetData>
    <row r="1" spans="1:9" ht="15.75" x14ac:dyDescent="0.25">
      <c r="I1" s="8" t="str">
        <f>IF(GeneralInfo!$B$13="","",GeneralInfo!$B$13)</f>
        <v/>
      </c>
    </row>
    <row r="2" spans="1:9" ht="15.75" customHeight="1" x14ac:dyDescent="0.25">
      <c r="H2" s="222"/>
      <c r="I2" s="144" t="s">
        <v>59</v>
      </c>
    </row>
    <row r="3" spans="1:9" ht="15.75" customHeight="1" x14ac:dyDescent="0.25">
      <c r="A3" s="382">
        <f>GeneralInfo!$B$4</f>
        <v>0</v>
      </c>
      <c r="B3" s="382"/>
      <c r="C3" s="382"/>
      <c r="D3" s="382"/>
      <c r="E3" s="382"/>
      <c r="F3" s="382"/>
      <c r="G3" s="382"/>
      <c r="H3" s="382"/>
      <c r="I3" s="382"/>
    </row>
    <row r="4" spans="1:9" ht="15.75" customHeight="1" x14ac:dyDescent="0.25">
      <c r="A4" s="395" t="s">
        <v>478</v>
      </c>
      <c r="B4" s="395"/>
      <c r="C4" s="395"/>
      <c r="D4" s="395"/>
      <c r="E4" s="395"/>
      <c r="F4" s="395"/>
      <c r="G4" s="395"/>
      <c r="H4" s="395"/>
      <c r="I4" s="395"/>
    </row>
    <row r="5" spans="1:9" ht="15.75" customHeight="1" x14ac:dyDescent="0.25">
      <c r="A5" s="395" t="str">
        <f>"FOR THE PERIOD "&amp;TEXT(GeneralInfo!$B$14,"MM/DD/YYYY")&amp;" TO "&amp;TEXT(GeneralInfo!$B$15,"MM/DD/YYYY")</f>
        <v>FOR THE PERIOD 01/00/1900 TO 01/00/1900</v>
      </c>
      <c r="B5" s="395"/>
      <c r="C5" s="395"/>
      <c r="D5" s="395"/>
      <c r="E5" s="395"/>
      <c r="F5" s="395"/>
      <c r="G5" s="395"/>
      <c r="H5" s="395"/>
      <c r="I5" s="395"/>
    </row>
    <row r="6" spans="1:9" ht="24" customHeight="1" x14ac:dyDescent="0.2"/>
    <row r="7" spans="1:9" ht="24" customHeight="1" x14ac:dyDescent="0.25">
      <c r="A7" s="223">
        <v>1</v>
      </c>
      <c r="B7" s="187" t="s">
        <v>479</v>
      </c>
      <c r="E7" s="224">
        <f>BedProration!D9</f>
        <v>0</v>
      </c>
      <c r="H7" s="225"/>
      <c r="I7" s="225"/>
    </row>
    <row r="8" spans="1:9" ht="24" customHeight="1" x14ac:dyDescent="0.2">
      <c r="A8" s="223"/>
      <c r="E8" s="226" t="s">
        <v>82</v>
      </c>
    </row>
    <row r="9" spans="1:9" ht="24" customHeight="1" x14ac:dyDescent="0.2">
      <c r="A9" s="223">
        <v>2</v>
      </c>
      <c r="B9" s="187" t="s">
        <v>480</v>
      </c>
      <c r="E9" s="224">
        <f>IF(E7&lt;11,3,IF(E7&lt;31,10,IF(E7&lt;51,30,IF(E7&lt;101,50,100))))</f>
        <v>3</v>
      </c>
      <c r="I9" s="224">
        <f>IF(E7&lt;11,'RCF A&amp;M Allowance'!F12,IF(E7&lt;31,'RCF A&amp;M Allowance'!F15,IF(E7&lt;51,'RCF A&amp;M Allowance'!F18,IF(E7&lt;101,'RCF A&amp;M Allowance'!F21,'RCF A&amp;M Allowance'!F24))))</f>
        <v>23621</v>
      </c>
    </row>
    <row r="10" spans="1:9" ht="24" customHeight="1" x14ac:dyDescent="0.2">
      <c r="A10" s="223"/>
      <c r="E10" s="226" t="s">
        <v>82</v>
      </c>
      <c r="I10" s="227" t="s">
        <v>145</v>
      </c>
    </row>
    <row r="11" spans="1:9" ht="24" customHeight="1" x14ac:dyDescent="0.2">
      <c r="A11" s="223">
        <v>3</v>
      </c>
      <c r="B11" s="187" t="s">
        <v>481</v>
      </c>
      <c r="E11" s="228">
        <f>IF(E7&gt;0,E7-E9,0)</f>
        <v>0</v>
      </c>
      <c r="F11" s="193" t="s">
        <v>83</v>
      </c>
      <c r="G11" s="228">
        <f>IF(E7&lt;11,'RCF A&amp;M Allowance'!F13,IF(E7&lt;31,'RCF A&amp;M Allowance'!F16,IF(E7&lt;51,'RCF A&amp;M Allowance'!F19,IF(E7&lt;101,'RCF A&amp;M Allowance'!F22,'RCF A&amp;M Allowance'!F25))))</f>
        <v>1144</v>
      </c>
      <c r="H11" s="193" t="s">
        <v>80</v>
      </c>
      <c r="I11" s="229">
        <f>IF(E11&gt;0,ROUND(E11*G11,0),0)</f>
        <v>0</v>
      </c>
    </row>
    <row r="12" spans="1:9" ht="15.75" customHeight="1" x14ac:dyDescent="0.2">
      <c r="A12" s="223"/>
      <c r="E12" s="193" t="s">
        <v>82</v>
      </c>
      <c r="G12" s="193" t="s">
        <v>143</v>
      </c>
      <c r="I12" s="193" t="s">
        <v>144</v>
      </c>
    </row>
    <row r="13" spans="1:9" ht="24" customHeight="1" x14ac:dyDescent="0.25">
      <c r="A13" s="223"/>
      <c r="G13" s="148"/>
    </row>
    <row r="14" spans="1:9" ht="24" customHeight="1" x14ac:dyDescent="0.25">
      <c r="A14" s="223"/>
      <c r="G14" s="148"/>
    </row>
    <row r="15" spans="1:9" ht="24" customHeight="1" x14ac:dyDescent="0.2">
      <c r="A15" s="223">
        <v>4</v>
      </c>
      <c r="B15" s="187" t="s">
        <v>536</v>
      </c>
      <c r="I15" s="229">
        <f>IF(I9&gt;0,SUM(I9+I11),0)</f>
        <v>23621</v>
      </c>
    </row>
    <row r="16" spans="1:9" x14ac:dyDescent="0.2">
      <c r="C16" s="222"/>
    </row>
    <row r="17" spans="1:9" x14ac:dyDescent="0.2">
      <c r="A17" s="187">
        <v>5</v>
      </c>
      <c r="B17" s="187" t="s">
        <v>534</v>
      </c>
      <c r="C17" s="222"/>
      <c r="E17" s="196" t="s">
        <v>82</v>
      </c>
      <c r="F17" s="193"/>
      <c r="G17" s="196" t="s">
        <v>535</v>
      </c>
      <c r="H17" s="193"/>
      <c r="I17" s="196" t="s">
        <v>140</v>
      </c>
    </row>
    <row r="18" spans="1:9" x14ac:dyDescent="0.2">
      <c r="B18" s="223" t="s">
        <v>540</v>
      </c>
      <c r="C18" s="187" t="str">
        <f>"RCF 1 "&amp;GeneralInfo!B17</f>
        <v xml:space="preserve">RCF 1 </v>
      </c>
      <c r="E18" s="249">
        <f>BedProration!E9</f>
        <v>0</v>
      </c>
      <c r="G18" s="252">
        <f>IFERROR(ROUND(E18/$E$21,4),0)</f>
        <v>0</v>
      </c>
      <c r="I18" s="255">
        <f>ROUND($I$15*G18,0)</f>
        <v>0</v>
      </c>
    </row>
    <row r="19" spans="1:9" x14ac:dyDescent="0.2">
      <c r="B19" s="223" t="s">
        <v>537</v>
      </c>
      <c r="C19" s="187" t="str">
        <f>"RCF 2 "&amp;GeneralInfo!B20</f>
        <v xml:space="preserve">RCF 2 </v>
      </c>
      <c r="E19" s="249">
        <f>BedProration!F9</f>
        <v>0</v>
      </c>
      <c r="G19" s="252">
        <f t="shared" ref="G19:G20" si="0">IFERROR(ROUND(E19/$E$21,4),0)</f>
        <v>0</v>
      </c>
      <c r="I19" s="255">
        <f t="shared" ref="I19:I20" si="1">ROUND($I$15*G19,0)</f>
        <v>0</v>
      </c>
    </row>
    <row r="20" spans="1:9" x14ac:dyDescent="0.2">
      <c r="B20" s="223" t="s">
        <v>538</v>
      </c>
      <c r="C20" s="187" t="s">
        <v>66</v>
      </c>
      <c r="E20" s="250">
        <f>BedProration!G9</f>
        <v>0</v>
      </c>
      <c r="G20" s="253">
        <f t="shared" si="0"/>
        <v>0</v>
      </c>
      <c r="I20" s="256">
        <f t="shared" si="1"/>
        <v>0</v>
      </c>
    </row>
    <row r="21" spans="1:9" ht="15.75" thickBot="1" x14ac:dyDescent="0.25">
      <c r="B21" s="223" t="s">
        <v>539</v>
      </c>
      <c r="C21" s="187" t="s">
        <v>107</v>
      </c>
      <c r="E21" s="251">
        <f>SUM(E18:E20)</f>
        <v>0</v>
      </c>
      <c r="G21" s="254">
        <f>SUM(G18:G20)</f>
        <v>0</v>
      </c>
      <c r="I21" s="257">
        <f>SUM(I18:I20)</f>
        <v>0</v>
      </c>
    </row>
  </sheetData>
  <mergeCells count="3">
    <mergeCell ref="A3:I3"/>
    <mergeCell ref="A4:I4"/>
    <mergeCell ref="A5:I5"/>
  </mergeCells>
  <printOptions horizontalCentered="1"/>
  <pageMargins left="0.5" right="0.5" top="0.75" bottom="0.75" header="0.5" footer="0.5"/>
  <pageSetup scale="84" orientation="portrait" r:id="rId1"/>
  <headerFooter alignWithMargins="0">
    <oddFooter xml:space="preserve">&amp;R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F3ABA-EFBB-41EF-8449-8062BFD2F881}">
  <sheetPr>
    <pageSetUpPr autoPageBreaks="0" fitToPage="1"/>
  </sheetPr>
  <dimension ref="A1:M26"/>
  <sheetViews>
    <sheetView showGridLines="0" showOutlineSymbols="0" zoomScale="75" zoomScaleNormal="75" workbookViewId="0">
      <selection activeCell="D10" sqref="D10"/>
    </sheetView>
  </sheetViews>
  <sheetFormatPr defaultColWidth="9.6640625" defaultRowHeight="15" x14ac:dyDescent="0.2"/>
  <cols>
    <col min="1" max="1" width="3.109375" style="306" bestFit="1" customWidth="1"/>
    <col min="2" max="2" width="33.44140625" style="306" customWidth="1"/>
    <col min="3" max="3" width="0.88671875" style="306" customWidth="1"/>
    <col min="4" max="4" width="25.77734375" style="306" customWidth="1"/>
    <col min="5" max="5" width="0.88671875" style="306" customWidth="1"/>
    <col min="6" max="6" width="25.77734375" style="306" customWidth="1"/>
    <col min="7" max="7" width="12.88671875" style="306" bestFit="1" customWidth="1"/>
    <col min="8" max="8" width="9.6640625" style="306" customWidth="1"/>
    <col min="9" max="9" width="12.21875" style="306" customWidth="1"/>
    <col min="10" max="16384" width="9.6640625" style="306"/>
  </cols>
  <sheetData>
    <row r="1" spans="1:13" ht="15.75" x14ac:dyDescent="0.25">
      <c r="G1" s="307" t="str">
        <f>IF(GeneralInfo!$B$13="","",GeneralInfo!$B$13)</f>
        <v/>
      </c>
    </row>
    <row r="2" spans="1:13" ht="15.75" x14ac:dyDescent="0.25">
      <c r="G2" s="307" t="s">
        <v>734</v>
      </c>
    </row>
    <row r="3" spans="1:13" ht="15.75" customHeight="1" x14ac:dyDescent="0.25">
      <c r="A3" s="397">
        <f>GeneralInfo!$B$4</f>
        <v>0</v>
      </c>
      <c r="B3" s="397"/>
      <c r="C3" s="397"/>
      <c r="D3" s="397"/>
      <c r="E3" s="397"/>
      <c r="F3" s="397"/>
      <c r="G3" s="397"/>
      <c r="H3" s="176"/>
      <c r="I3" s="176"/>
      <c r="J3" s="176"/>
      <c r="K3" s="176"/>
      <c r="L3" s="176"/>
      <c r="M3" s="176"/>
    </row>
    <row r="4" spans="1:13" ht="15.75" x14ac:dyDescent="0.25">
      <c r="A4" s="398" t="s">
        <v>735</v>
      </c>
      <c r="B4" s="398"/>
      <c r="C4" s="398"/>
      <c r="D4" s="398"/>
      <c r="E4" s="398"/>
      <c r="F4" s="398"/>
      <c r="G4" s="398"/>
    </row>
    <row r="5" spans="1:13" ht="15.75" x14ac:dyDescent="0.25">
      <c r="A5" s="397" t="str">
        <f>"For the Period "&amp;TEXT(GeneralInfo!$B$14,"mm/dd/yyyy")&amp;" to "&amp;TEXT(GeneralInfo!$B$15,"mm/dd/yyyy")</f>
        <v>For the Period 01/00/1900 to 01/00/1900</v>
      </c>
      <c r="B5" s="397"/>
      <c r="C5" s="397"/>
      <c r="D5" s="397"/>
      <c r="E5" s="397"/>
      <c r="F5" s="397"/>
      <c r="G5" s="397"/>
      <c r="H5" s="176"/>
      <c r="I5" s="176"/>
      <c r="J5" s="176"/>
      <c r="K5" s="176"/>
      <c r="L5" s="176"/>
      <c r="M5" s="176"/>
    </row>
    <row r="6" spans="1:13" ht="15.75" x14ac:dyDescent="0.25">
      <c r="A6" s="308"/>
      <c r="C6" s="309"/>
      <c r="D6" s="309"/>
      <c r="E6" s="309"/>
      <c r="F6" s="309"/>
      <c r="G6" s="309"/>
    </row>
    <row r="7" spans="1:13" ht="15.75" x14ac:dyDescent="0.25">
      <c r="B7" s="310">
        <v>1</v>
      </c>
      <c r="D7" s="310">
        <v>2</v>
      </c>
      <c r="E7" s="310"/>
      <c r="F7" s="310">
        <v>3</v>
      </c>
      <c r="G7" s="310"/>
    </row>
    <row r="8" spans="1:13" ht="15.75" x14ac:dyDescent="0.25">
      <c r="D8" s="312" t="s">
        <v>736</v>
      </c>
      <c r="E8" s="312"/>
      <c r="F8" s="312" t="s">
        <v>737</v>
      </c>
      <c r="G8" s="312"/>
      <c r="I8" s="329"/>
    </row>
    <row r="9" spans="1:13" ht="16.5" thickBot="1" x14ac:dyDescent="0.3">
      <c r="B9" s="330" t="s">
        <v>738</v>
      </c>
      <c r="D9" s="331" t="s">
        <v>739</v>
      </c>
      <c r="E9" s="312"/>
      <c r="F9" s="331" t="s">
        <v>740</v>
      </c>
      <c r="G9" s="312"/>
    </row>
    <row r="10" spans="1:13" ht="30.75" customHeight="1" x14ac:dyDescent="0.2">
      <c r="A10" s="314">
        <v>1</v>
      </c>
      <c r="B10" s="332" t="s">
        <v>741</v>
      </c>
      <c r="D10" s="358">
        <v>0</v>
      </c>
      <c r="E10" s="316"/>
      <c r="F10" s="315">
        <v>0</v>
      </c>
      <c r="G10" s="322"/>
    </row>
    <row r="11" spans="1:13" ht="30.75" customHeight="1" x14ac:dyDescent="0.2">
      <c r="A11" s="314">
        <v>2</v>
      </c>
      <c r="B11" s="322" t="s">
        <v>810</v>
      </c>
      <c r="D11" s="336">
        <v>0</v>
      </c>
      <c r="E11" s="316"/>
      <c r="F11" s="321">
        <v>0</v>
      </c>
      <c r="G11" s="322"/>
    </row>
    <row r="12" spans="1:13" ht="30.75" customHeight="1" x14ac:dyDescent="0.2">
      <c r="A12" s="314">
        <v>3</v>
      </c>
      <c r="B12" s="322" t="s">
        <v>742</v>
      </c>
      <c r="D12" s="333">
        <v>0</v>
      </c>
      <c r="E12" s="316"/>
      <c r="F12" s="321">
        <v>0</v>
      </c>
      <c r="G12" s="322"/>
    </row>
    <row r="13" spans="1:13" ht="30.75" customHeight="1" x14ac:dyDescent="0.2">
      <c r="A13" s="314">
        <v>4</v>
      </c>
      <c r="B13" s="322" t="s">
        <v>811</v>
      </c>
      <c r="D13" s="334">
        <v>0</v>
      </c>
      <c r="E13" s="316"/>
      <c r="F13" s="321">
        <v>0</v>
      </c>
      <c r="G13" s="322"/>
    </row>
    <row r="14" spans="1:13" ht="30.75" customHeight="1" x14ac:dyDescent="0.2">
      <c r="A14" s="314">
        <v>5</v>
      </c>
      <c r="B14" s="322" t="s">
        <v>743</v>
      </c>
      <c r="D14" s="334">
        <v>0</v>
      </c>
      <c r="E14" s="316"/>
      <c r="F14" s="321">
        <v>0</v>
      </c>
      <c r="G14" s="322"/>
    </row>
    <row r="15" spans="1:13" ht="30.75" customHeight="1" x14ac:dyDescent="0.2">
      <c r="A15" s="314">
        <v>6</v>
      </c>
      <c r="B15" s="322" t="s">
        <v>812</v>
      </c>
      <c r="D15" s="334">
        <v>0</v>
      </c>
      <c r="E15" s="316"/>
      <c r="F15" s="321">
        <v>0</v>
      </c>
      <c r="G15" s="322"/>
    </row>
    <row r="16" spans="1:13" ht="30.75" customHeight="1" x14ac:dyDescent="0.2">
      <c r="A16" s="314">
        <v>7</v>
      </c>
      <c r="B16" s="322" t="s">
        <v>744</v>
      </c>
      <c r="D16" s="334">
        <v>0</v>
      </c>
      <c r="E16" s="316"/>
      <c r="F16" s="321">
        <v>0</v>
      </c>
      <c r="G16" s="322"/>
    </row>
    <row r="17" spans="1:7" ht="30.75" customHeight="1" x14ac:dyDescent="0.2">
      <c r="A17" s="314">
        <v>8</v>
      </c>
      <c r="B17" s="322" t="s">
        <v>813</v>
      </c>
      <c r="D17" s="334">
        <v>0</v>
      </c>
      <c r="E17" s="316"/>
      <c r="F17" s="321">
        <v>0</v>
      </c>
      <c r="G17" s="322"/>
    </row>
    <row r="18" spans="1:7" ht="30.75" customHeight="1" x14ac:dyDescent="0.2">
      <c r="A18" s="314">
        <v>9</v>
      </c>
      <c r="B18" s="322" t="s">
        <v>745</v>
      </c>
      <c r="D18" s="334">
        <v>0</v>
      </c>
      <c r="E18" s="316"/>
      <c r="F18" s="321">
        <v>0</v>
      </c>
      <c r="G18" s="322"/>
    </row>
    <row r="19" spans="1:7" ht="30.75" customHeight="1" x14ac:dyDescent="0.2">
      <c r="A19" s="314">
        <v>10</v>
      </c>
      <c r="B19" s="335" t="s">
        <v>746</v>
      </c>
      <c r="D19" s="334">
        <v>0</v>
      </c>
      <c r="E19" s="316"/>
      <c r="F19" s="321">
        <v>0</v>
      </c>
      <c r="G19" s="322"/>
    </row>
    <row r="20" spans="1:7" ht="30.75" customHeight="1" x14ac:dyDescent="0.2">
      <c r="A20" s="314">
        <v>11</v>
      </c>
      <c r="B20" s="335" t="s">
        <v>746</v>
      </c>
      <c r="D20" s="334">
        <v>0</v>
      </c>
      <c r="E20" s="316"/>
      <c r="F20" s="321">
        <v>0</v>
      </c>
      <c r="G20" s="322"/>
    </row>
    <row r="21" spans="1:7" ht="30.75" customHeight="1" x14ac:dyDescent="0.2">
      <c r="A21" s="314">
        <v>12</v>
      </c>
      <c r="B21" s="335" t="s">
        <v>746</v>
      </c>
      <c r="D21" s="334">
        <v>0</v>
      </c>
      <c r="E21" s="316"/>
      <c r="F21" s="321">
        <v>0</v>
      </c>
      <c r="G21" s="322"/>
    </row>
    <row r="22" spans="1:7" ht="30.75" customHeight="1" x14ac:dyDescent="0.2">
      <c r="A22" s="314">
        <v>13</v>
      </c>
      <c r="B22" s="335" t="s">
        <v>746</v>
      </c>
      <c r="D22" s="336">
        <v>0</v>
      </c>
      <c r="E22" s="316"/>
      <c r="F22" s="360">
        <v>0</v>
      </c>
      <c r="G22" s="322"/>
    </row>
    <row r="23" spans="1:7" ht="30.75" customHeight="1" x14ac:dyDescent="0.2">
      <c r="A23" s="314">
        <v>14</v>
      </c>
      <c r="B23" s="322" t="s">
        <v>814</v>
      </c>
      <c r="D23" s="337"/>
      <c r="E23" s="316"/>
      <c r="F23" s="359">
        <f>SUM(F10:F22)</f>
        <v>0</v>
      </c>
      <c r="G23" s="322"/>
    </row>
    <row r="24" spans="1:7" ht="30.75" customHeight="1" x14ac:dyDescent="0.2">
      <c r="A24" s="314">
        <v>15</v>
      </c>
      <c r="B24" s="322" t="s">
        <v>815</v>
      </c>
      <c r="D24" s="337"/>
      <c r="E24" s="316"/>
      <c r="F24" s="360">
        <v>0</v>
      </c>
      <c r="G24" s="322"/>
    </row>
    <row r="25" spans="1:7" ht="30.75" customHeight="1" x14ac:dyDescent="0.2">
      <c r="A25" s="314">
        <v>16</v>
      </c>
      <c r="B25" s="322" t="s">
        <v>816</v>
      </c>
      <c r="D25" s="337"/>
      <c r="E25" s="316"/>
      <c r="F25" s="359">
        <f>F23-F24</f>
        <v>0</v>
      </c>
      <c r="G25" s="322"/>
    </row>
    <row r="26" spans="1:7" ht="30.75" customHeight="1" x14ac:dyDescent="0.2">
      <c r="A26" s="314"/>
      <c r="B26" s="322"/>
      <c r="D26" s="337"/>
      <c r="E26" s="316"/>
      <c r="F26" s="338"/>
      <c r="G26" s="322"/>
    </row>
  </sheetData>
  <mergeCells count="3">
    <mergeCell ref="A3:G3"/>
    <mergeCell ref="A4:G4"/>
    <mergeCell ref="A5:G5"/>
  </mergeCells>
  <printOptions horizontalCentered="1"/>
  <pageMargins left="0.5" right="0.5" top="0.75" bottom="0.75" header="0.5" footer="0.5"/>
  <pageSetup scale="7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autoPageBreaks="0"/>
  </sheetPr>
  <dimension ref="A1:IL147"/>
  <sheetViews>
    <sheetView showGridLines="0" zoomScale="75" zoomScaleNormal="75" workbookViewId="0">
      <selection activeCell="D12" sqref="D12"/>
    </sheetView>
  </sheetViews>
  <sheetFormatPr defaultColWidth="9.6640625" defaultRowHeight="15" x14ac:dyDescent="0.2"/>
  <cols>
    <col min="1" max="1" width="3.21875" style="167" bestFit="1" customWidth="1"/>
    <col min="2" max="2" width="9.88671875" style="167" bestFit="1" customWidth="1"/>
    <col min="3" max="3" width="42.33203125" style="142" customWidth="1"/>
    <col min="4" max="4" width="14.33203125" style="142" bestFit="1" customWidth="1"/>
    <col min="5" max="5" width="5.77734375" style="142" customWidth="1"/>
    <col min="6" max="7" width="12.33203125" style="142" customWidth="1"/>
    <col min="8" max="8" width="9.109375" style="142" customWidth="1"/>
    <col min="9" max="246" width="9.6640625" style="142" customWidth="1"/>
    <col min="247" max="16384" width="9.6640625" style="163"/>
  </cols>
  <sheetData>
    <row r="1" spans="1:9" ht="15.75" x14ac:dyDescent="0.25">
      <c r="G1" s="143" t="str">
        <f>IF(GeneralInfo!$B$13="","",GeneralInfo!$B$13)</f>
        <v/>
      </c>
    </row>
    <row r="2" spans="1:9" ht="15.75" x14ac:dyDescent="0.25">
      <c r="G2" s="143" t="s">
        <v>51</v>
      </c>
    </row>
    <row r="3" spans="1:9" ht="15.75" x14ac:dyDescent="0.25">
      <c r="G3" s="144" t="s">
        <v>266</v>
      </c>
    </row>
    <row r="4" spans="1:9" ht="15.75" x14ac:dyDescent="0.25">
      <c r="A4" s="400">
        <f>GeneralInfo!B4</f>
        <v>0</v>
      </c>
      <c r="B4" s="400"/>
      <c r="C4" s="400"/>
      <c r="D4" s="400"/>
      <c r="E4" s="400"/>
      <c r="F4" s="400"/>
      <c r="G4" s="400"/>
      <c r="I4" s="143"/>
    </row>
    <row r="5" spans="1:9" ht="15.75" x14ac:dyDescent="0.25">
      <c r="A5" s="399" t="s">
        <v>85</v>
      </c>
      <c r="B5" s="399"/>
      <c r="C5" s="399"/>
      <c r="D5" s="399"/>
      <c r="E5" s="399"/>
      <c r="F5" s="399"/>
      <c r="G5" s="399"/>
      <c r="H5" s="145"/>
      <c r="I5" s="146"/>
    </row>
    <row r="6" spans="1:9" ht="15.75" x14ac:dyDescent="0.25">
      <c r="A6" s="400" t="str">
        <f>"FOR THE PERIOD "&amp;TEXT(GeneralInfo!$B$14,"MM/DD/YYYY")&amp;" TO "&amp;TEXT(GeneralInfo!$B$15,"MM/DD/YYYY")</f>
        <v>FOR THE PERIOD 01/00/1900 TO 01/00/1900</v>
      </c>
      <c r="B6" s="400"/>
      <c r="C6" s="400"/>
      <c r="D6" s="400"/>
      <c r="E6" s="400"/>
      <c r="F6" s="400"/>
      <c r="G6" s="400"/>
    </row>
    <row r="7" spans="1:9" ht="15.75" x14ac:dyDescent="0.25">
      <c r="A7" s="168"/>
      <c r="B7" s="147" t="s">
        <v>260</v>
      </c>
      <c r="D7" s="147">
        <v>2</v>
      </c>
      <c r="E7" s="147">
        <v>3</v>
      </c>
      <c r="F7" s="147">
        <v>4</v>
      </c>
      <c r="G7" s="147">
        <v>5</v>
      </c>
    </row>
    <row r="8" spans="1:9" ht="15.75" x14ac:dyDescent="0.25">
      <c r="B8" s="148" t="s">
        <v>685</v>
      </c>
      <c r="D8" s="148" t="s">
        <v>87</v>
      </c>
      <c r="E8" s="149"/>
      <c r="F8" s="149"/>
      <c r="G8" s="148" t="s">
        <v>90</v>
      </c>
    </row>
    <row r="9" spans="1:9" ht="15.75" x14ac:dyDescent="0.25">
      <c r="B9" s="148" t="s">
        <v>86</v>
      </c>
      <c r="D9" s="148" t="s">
        <v>89</v>
      </c>
      <c r="E9" s="148" t="s">
        <v>88</v>
      </c>
      <c r="F9" s="148" t="s">
        <v>89</v>
      </c>
      <c r="G9" s="148" t="s">
        <v>267</v>
      </c>
      <c r="I9" s="150"/>
    </row>
    <row r="10" spans="1:9" ht="16.5" thickBot="1" x14ac:dyDescent="0.3">
      <c r="B10" s="152" t="s">
        <v>686</v>
      </c>
      <c r="C10" s="151" t="s">
        <v>268</v>
      </c>
      <c r="D10" s="152" t="s">
        <v>41</v>
      </c>
      <c r="E10" s="152" t="s">
        <v>91</v>
      </c>
      <c r="F10" s="152" t="s">
        <v>115</v>
      </c>
      <c r="G10" s="152" t="s">
        <v>269</v>
      </c>
      <c r="I10" s="150"/>
    </row>
    <row r="11" spans="1:9" ht="15.75" customHeight="1" x14ac:dyDescent="0.25">
      <c r="C11" s="153" t="s">
        <v>270</v>
      </c>
    </row>
    <row r="12" spans="1:9" ht="21" customHeight="1" x14ac:dyDescent="0.2">
      <c r="A12" s="167" t="s">
        <v>260</v>
      </c>
      <c r="B12" s="296" t="s">
        <v>687</v>
      </c>
      <c r="C12" s="142" t="s">
        <v>271</v>
      </c>
      <c r="D12" s="235">
        <v>0</v>
      </c>
      <c r="E12" s="235"/>
      <c r="F12" s="235"/>
      <c r="G12" s="154">
        <f t="shared" ref="G12:G21" si="0">D12+F12</f>
        <v>0</v>
      </c>
    </row>
    <row r="13" spans="1:9" ht="21" customHeight="1" x14ac:dyDescent="0.2">
      <c r="A13" s="167" t="s">
        <v>261</v>
      </c>
      <c r="B13" s="297" t="s">
        <v>688</v>
      </c>
      <c r="C13" s="142" t="s">
        <v>272</v>
      </c>
      <c r="D13" s="235">
        <v>0</v>
      </c>
      <c r="E13" s="235"/>
      <c r="F13" s="235"/>
      <c r="G13" s="154">
        <f t="shared" si="0"/>
        <v>0</v>
      </c>
    </row>
    <row r="14" spans="1:9" ht="21" customHeight="1" x14ac:dyDescent="0.2">
      <c r="A14" s="167" t="s">
        <v>262</v>
      </c>
      <c r="B14" s="297" t="s">
        <v>688</v>
      </c>
      <c r="C14" s="142" t="s">
        <v>273</v>
      </c>
      <c r="D14" s="235">
        <v>0</v>
      </c>
      <c r="E14" s="235"/>
      <c r="F14" s="235"/>
      <c r="G14" s="154">
        <f t="shared" si="0"/>
        <v>0</v>
      </c>
    </row>
    <row r="15" spans="1:9" ht="21" customHeight="1" x14ac:dyDescent="0.2">
      <c r="A15" s="167" t="s">
        <v>242</v>
      </c>
      <c r="B15" s="296" t="s">
        <v>687</v>
      </c>
      <c r="C15" s="142" t="s">
        <v>274</v>
      </c>
      <c r="D15" s="235">
        <v>0</v>
      </c>
      <c r="E15" s="235"/>
      <c r="F15" s="235"/>
      <c r="G15" s="154">
        <f t="shared" si="0"/>
        <v>0</v>
      </c>
    </row>
    <row r="16" spans="1:9" ht="21" customHeight="1" x14ac:dyDescent="0.2">
      <c r="A16" s="167" t="s">
        <v>243</v>
      </c>
      <c r="B16" s="297"/>
      <c r="C16" s="142" t="s">
        <v>275</v>
      </c>
      <c r="D16" s="235">
        <v>0</v>
      </c>
      <c r="E16" s="235"/>
      <c r="F16" s="235"/>
      <c r="G16" s="154">
        <f t="shared" si="0"/>
        <v>0</v>
      </c>
    </row>
    <row r="17" spans="1:9" ht="21" customHeight="1" x14ac:dyDescent="0.2">
      <c r="A17" s="167" t="s">
        <v>244</v>
      </c>
      <c r="B17" s="297"/>
      <c r="C17" s="142" t="s">
        <v>117</v>
      </c>
      <c r="D17" s="235">
        <v>0</v>
      </c>
      <c r="E17" s="235"/>
      <c r="F17" s="235"/>
      <c r="G17" s="154">
        <f t="shared" si="0"/>
        <v>0</v>
      </c>
    </row>
    <row r="18" spans="1:9" ht="21" customHeight="1" x14ac:dyDescent="0.2">
      <c r="A18" s="167" t="s">
        <v>245</v>
      </c>
      <c r="B18" s="297"/>
      <c r="C18" s="142" t="s">
        <v>116</v>
      </c>
      <c r="D18" s="235">
        <v>0</v>
      </c>
      <c r="E18" s="235"/>
      <c r="F18" s="235">
        <f>-'sch gg-3-RCF1'!M10-'sch gg-3-RCF2'!M10</f>
        <v>0</v>
      </c>
      <c r="G18" s="154">
        <f t="shared" si="0"/>
        <v>0</v>
      </c>
    </row>
    <row r="19" spans="1:9" ht="21" customHeight="1" x14ac:dyDescent="0.2">
      <c r="A19" s="167" t="s">
        <v>246</v>
      </c>
      <c r="B19" s="297"/>
      <c r="C19" s="142" t="s">
        <v>43</v>
      </c>
      <c r="D19" s="235">
        <v>0</v>
      </c>
      <c r="E19" s="235"/>
      <c r="F19" s="235"/>
      <c r="G19" s="154">
        <f t="shared" si="0"/>
        <v>0</v>
      </c>
    </row>
    <row r="20" spans="1:9" ht="21" customHeight="1" x14ac:dyDescent="0.2">
      <c r="A20" s="167" t="s">
        <v>247</v>
      </c>
      <c r="B20" s="297"/>
      <c r="C20" s="142" t="s">
        <v>276</v>
      </c>
      <c r="D20" s="235">
        <v>0</v>
      </c>
      <c r="E20" s="235"/>
      <c r="F20" s="235">
        <f>-'sch gg-2-RCF1'!M10-'sch gg-2-RCF2'!M10</f>
        <v>0</v>
      </c>
      <c r="G20" s="154">
        <f t="shared" si="0"/>
        <v>0</v>
      </c>
    </row>
    <row r="21" spans="1:9" ht="21" customHeight="1" x14ac:dyDescent="0.2">
      <c r="A21" s="167" t="s">
        <v>248</v>
      </c>
      <c r="B21" s="297"/>
      <c r="C21" s="142" t="s">
        <v>164</v>
      </c>
      <c r="D21" s="235">
        <v>0</v>
      </c>
      <c r="E21" s="235"/>
      <c r="F21" s="235"/>
      <c r="G21" s="154">
        <f t="shared" si="0"/>
        <v>0</v>
      </c>
    </row>
    <row r="22" spans="1:9" ht="21" customHeight="1" x14ac:dyDescent="0.25">
      <c r="A22" s="167" t="s">
        <v>249</v>
      </c>
      <c r="B22" s="298"/>
      <c r="C22" s="155" t="s">
        <v>277</v>
      </c>
      <c r="D22" s="154">
        <f>SUM(D12:D21)</f>
        <v>0</v>
      </c>
      <c r="E22" s="156"/>
      <c r="F22" s="154">
        <f>SUM(F12:F21)</f>
        <v>0</v>
      </c>
      <c r="G22" s="154">
        <f>SUM(G12:G21)</f>
        <v>0</v>
      </c>
      <c r="I22" s="157"/>
    </row>
    <row r="23" spans="1:9" ht="15.75" customHeight="1" x14ac:dyDescent="0.2">
      <c r="A23" s="169"/>
      <c r="B23" s="299"/>
      <c r="D23" s="158"/>
      <c r="E23" s="159"/>
      <c r="F23" s="158"/>
      <c r="G23" s="158"/>
    </row>
    <row r="24" spans="1:9" ht="15.75" customHeight="1" x14ac:dyDescent="0.25">
      <c r="B24" s="298"/>
      <c r="C24" s="153" t="s">
        <v>278</v>
      </c>
      <c r="D24" s="159"/>
      <c r="E24" s="159"/>
      <c r="F24" s="159"/>
      <c r="G24" s="159"/>
    </row>
    <row r="25" spans="1:9" ht="21" customHeight="1" x14ac:dyDescent="0.2">
      <c r="A25" s="167" t="s">
        <v>250</v>
      </c>
      <c r="B25" s="296" t="s">
        <v>687</v>
      </c>
      <c r="C25" s="142" t="s">
        <v>279</v>
      </c>
      <c r="D25" s="235">
        <v>0</v>
      </c>
      <c r="E25" s="235"/>
      <c r="F25" s="235"/>
      <c r="G25" s="154">
        <f t="shared" ref="G25:G31" si="1">D25+F25</f>
        <v>0</v>
      </c>
    </row>
    <row r="26" spans="1:9" ht="21" customHeight="1" x14ac:dyDescent="0.2">
      <c r="A26" s="167" t="s">
        <v>340</v>
      </c>
      <c r="B26" s="297" t="s">
        <v>688</v>
      </c>
      <c r="C26" s="142" t="s">
        <v>280</v>
      </c>
      <c r="D26" s="235">
        <v>0</v>
      </c>
      <c r="E26" s="235"/>
      <c r="F26" s="235"/>
      <c r="G26" s="154">
        <f t="shared" si="1"/>
        <v>0</v>
      </c>
    </row>
    <row r="27" spans="1:9" ht="21" customHeight="1" x14ac:dyDescent="0.2">
      <c r="A27" s="167" t="s">
        <v>341</v>
      </c>
      <c r="B27" s="297" t="s">
        <v>687</v>
      </c>
      <c r="C27" s="142" t="s">
        <v>281</v>
      </c>
      <c r="D27" s="235">
        <v>0</v>
      </c>
      <c r="E27" s="235"/>
      <c r="F27" s="235"/>
      <c r="G27" s="154">
        <f t="shared" si="1"/>
        <v>0</v>
      </c>
    </row>
    <row r="28" spans="1:9" ht="21" customHeight="1" x14ac:dyDescent="0.2">
      <c r="A28" s="167" t="s">
        <v>342</v>
      </c>
      <c r="B28" s="297" t="s">
        <v>688</v>
      </c>
      <c r="C28" s="142" t="s">
        <v>282</v>
      </c>
      <c r="D28" s="235">
        <v>0</v>
      </c>
      <c r="E28" s="235"/>
      <c r="F28" s="235"/>
      <c r="G28" s="154">
        <f t="shared" si="1"/>
        <v>0</v>
      </c>
    </row>
    <row r="29" spans="1:9" ht="21" customHeight="1" x14ac:dyDescent="0.2">
      <c r="A29" s="167" t="s">
        <v>343</v>
      </c>
      <c r="B29" s="297" t="s">
        <v>687</v>
      </c>
      <c r="C29" s="142" t="s">
        <v>283</v>
      </c>
      <c r="D29" s="235">
        <v>0</v>
      </c>
      <c r="E29" s="235"/>
      <c r="F29" s="235"/>
      <c r="G29" s="154">
        <f t="shared" si="1"/>
        <v>0</v>
      </c>
    </row>
    <row r="30" spans="1:9" ht="21" customHeight="1" x14ac:dyDescent="0.2">
      <c r="A30" s="167" t="s">
        <v>344</v>
      </c>
      <c r="B30" s="297" t="s">
        <v>688</v>
      </c>
      <c r="C30" s="142" t="s">
        <v>284</v>
      </c>
      <c r="D30" s="235">
        <v>0</v>
      </c>
      <c r="E30" s="235"/>
      <c r="F30" s="235"/>
      <c r="G30" s="154">
        <f t="shared" si="1"/>
        <v>0</v>
      </c>
    </row>
    <row r="31" spans="1:9" ht="21" customHeight="1" x14ac:dyDescent="0.2">
      <c r="A31" s="167" t="s">
        <v>345</v>
      </c>
      <c r="B31" s="297" t="s">
        <v>688</v>
      </c>
      <c r="C31" s="142" t="s">
        <v>285</v>
      </c>
      <c r="D31" s="235">
        <v>0</v>
      </c>
      <c r="E31" s="235"/>
      <c r="F31" s="235">
        <f>-'sch gg-2-RCF1'!M11-'sch gg-2-RCF2'!M11-'sch gg-3-RCF1'!M11-'sch gg-3-RCF2'!M11</f>
        <v>0</v>
      </c>
      <c r="G31" s="154">
        <f t="shared" si="1"/>
        <v>0</v>
      </c>
    </row>
    <row r="32" spans="1:9" ht="21" customHeight="1" x14ac:dyDescent="0.25">
      <c r="A32" s="167" t="s">
        <v>346</v>
      </c>
      <c r="B32" s="298"/>
      <c r="C32" s="155" t="s">
        <v>286</v>
      </c>
      <c r="D32" s="160">
        <f>SUM(D25:D31)</f>
        <v>0</v>
      </c>
      <c r="E32" s="156"/>
      <c r="F32" s="160">
        <f>SUM(F25:F31)</f>
        <v>0</v>
      </c>
      <c r="G32" s="160">
        <f>SUM(G25:G31)</f>
        <v>0</v>
      </c>
      <c r="I32" s="157"/>
    </row>
    <row r="33" spans="1:9" ht="15.75" customHeight="1" x14ac:dyDescent="0.2">
      <c r="B33" s="298"/>
      <c r="D33" s="158"/>
      <c r="E33" s="159"/>
      <c r="F33" s="158"/>
      <c r="G33" s="158"/>
    </row>
    <row r="34" spans="1:9" ht="17.25" customHeight="1" x14ac:dyDescent="0.25">
      <c r="B34" s="298"/>
      <c r="C34" s="161" t="s">
        <v>287</v>
      </c>
    </row>
    <row r="35" spans="1:9" ht="21" customHeight="1" x14ac:dyDescent="0.2">
      <c r="B35" s="298"/>
      <c r="C35" s="141" t="s">
        <v>288</v>
      </c>
    </row>
    <row r="36" spans="1:9" ht="21" customHeight="1" x14ac:dyDescent="0.2">
      <c r="A36" s="167" t="s">
        <v>347</v>
      </c>
      <c r="B36" s="296"/>
      <c r="C36" s="142" t="s">
        <v>289</v>
      </c>
      <c r="D36" s="235">
        <v>0</v>
      </c>
      <c r="E36" s="235"/>
      <c r="F36" s="235"/>
      <c r="G36" s="154">
        <f t="shared" ref="G36:G44" si="2">D36+F36</f>
        <v>0</v>
      </c>
    </row>
    <row r="37" spans="1:9" ht="21" customHeight="1" x14ac:dyDescent="0.2">
      <c r="A37" s="167" t="s">
        <v>348</v>
      </c>
      <c r="B37" s="297"/>
      <c r="C37" s="142" t="s">
        <v>290</v>
      </c>
      <c r="D37" s="235">
        <v>0</v>
      </c>
      <c r="E37" s="235"/>
      <c r="F37" s="235"/>
      <c r="G37" s="154">
        <f t="shared" si="2"/>
        <v>0</v>
      </c>
    </row>
    <row r="38" spans="1:9" ht="21" customHeight="1" x14ac:dyDescent="0.2">
      <c r="A38" s="167" t="s">
        <v>349</v>
      </c>
      <c r="B38" s="297"/>
      <c r="C38" s="142" t="s">
        <v>291</v>
      </c>
      <c r="D38" s="235">
        <v>0</v>
      </c>
      <c r="E38" s="235"/>
      <c r="F38" s="235"/>
      <c r="G38" s="154">
        <f t="shared" si="2"/>
        <v>0</v>
      </c>
    </row>
    <row r="39" spans="1:9" ht="21" customHeight="1" x14ac:dyDescent="0.2">
      <c r="A39" s="167" t="s">
        <v>350</v>
      </c>
      <c r="B39" s="297"/>
      <c r="C39" s="142" t="s">
        <v>42</v>
      </c>
      <c r="D39" s="235">
        <v>0</v>
      </c>
      <c r="E39" s="235"/>
      <c r="F39" s="235"/>
      <c r="G39" s="154">
        <f t="shared" si="2"/>
        <v>0</v>
      </c>
    </row>
    <row r="40" spans="1:9" ht="21" customHeight="1" x14ac:dyDescent="0.2">
      <c r="A40" s="167" t="s">
        <v>351</v>
      </c>
      <c r="B40" s="297"/>
      <c r="C40" s="142" t="s">
        <v>292</v>
      </c>
      <c r="D40" s="235">
        <v>0</v>
      </c>
      <c r="E40" s="235"/>
      <c r="F40" s="235"/>
      <c r="G40" s="154">
        <f t="shared" si="2"/>
        <v>0</v>
      </c>
    </row>
    <row r="41" spans="1:9" ht="21" customHeight="1" x14ac:dyDescent="0.2">
      <c r="A41" s="167" t="s">
        <v>352</v>
      </c>
      <c r="B41" s="297"/>
      <c r="C41" s="142" t="s">
        <v>293</v>
      </c>
      <c r="D41" s="235">
        <v>0</v>
      </c>
      <c r="E41" s="235"/>
      <c r="F41" s="235"/>
      <c r="G41" s="154">
        <f t="shared" si="2"/>
        <v>0</v>
      </c>
    </row>
    <row r="42" spans="1:9" ht="21" customHeight="1" x14ac:dyDescent="0.2">
      <c r="A42" s="167" t="s">
        <v>353</v>
      </c>
      <c r="B42" s="297"/>
      <c r="C42" s="236" t="s">
        <v>66</v>
      </c>
      <c r="D42" s="235">
        <v>0</v>
      </c>
      <c r="E42" s="235"/>
      <c r="F42" s="235"/>
      <c r="G42" s="154">
        <f t="shared" si="2"/>
        <v>0</v>
      </c>
    </row>
    <row r="43" spans="1:9" ht="21" customHeight="1" x14ac:dyDescent="0.2">
      <c r="A43" s="167" t="s">
        <v>354</v>
      </c>
      <c r="B43" s="297"/>
      <c r="C43" s="236" t="s">
        <v>66</v>
      </c>
      <c r="D43" s="235">
        <v>0</v>
      </c>
      <c r="E43" s="235"/>
      <c r="F43" s="235">
        <f>-'sch gg-2-RCF1'!M12-'sch gg-2-RCF2'!M12</f>
        <v>0</v>
      </c>
      <c r="G43" s="154">
        <f t="shared" si="2"/>
        <v>0</v>
      </c>
    </row>
    <row r="44" spans="1:9" ht="21" customHeight="1" x14ac:dyDescent="0.2">
      <c r="A44" s="167" t="s">
        <v>355</v>
      </c>
      <c r="B44" s="297"/>
      <c r="C44" s="236" t="s">
        <v>66</v>
      </c>
      <c r="D44" s="235">
        <v>0</v>
      </c>
      <c r="E44" s="235"/>
      <c r="F44" s="235">
        <f>-'sch gg-3-RCF1'!M12-'sch gg-3-RCF2'!M12</f>
        <v>0</v>
      </c>
      <c r="G44" s="154">
        <f t="shared" si="2"/>
        <v>0</v>
      </c>
    </row>
    <row r="45" spans="1:9" ht="21" customHeight="1" x14ac:dyDescent="0.2">
      <c r="A45" s="167" t="s">
        <v>356</v>
      </c>
      <c r="B45" s="296"/>
      <c r="C45" s="157" t="s">
        <v>294</v>
      </c>
      <c r="D45" s="162">
        <f>SUM(D36:D44)</f>
        <v>0</v>
      </c>
      <c r="E45" s="159"/>
      <c r="F45" s="162">
        <f>SUM(F36:F44)</f>
        <v>0</v>
      </c>
      <c r="G45" s="162">
        <f>SUM(G36:G44)</f>
        <v>0</v>
      </c>
      <c r="I45" s="157"/>
    </row>
    <row r="46" spans="1:9" ht="12.75" customHeight="1" x14ac:dyDescent="0.2">
      <c r="B46" s="298"/>
      <c r="C46" s="157"/>
      <c r="D46" s="156"/>
      <c r="E46" s="159"/>
      <c r="F46" s="156"/>
      <c r="G46" s="156"/>
      <c r="I46" s="157"/>
    </row>
    <row r="47" spans="1:9" ht="16.5" customHeight="1" x14ac:dyDescent="0.2">
      <c r="B47" s="298"/>
      <c r="C47" s="142" t="s">
        <v>295</v>
      </c>
      <c r="D47" s="159"/>
      <c r="E47" s="159"/>
      <c r="F47" s="159"/>
      <c r="G47" s="159"/>
    </row>
    <row r="48" spans="1:9" ht="21" customHeight="1" x14ac:dyDescent="0.2">
      <c r="A48" s="167" t="s">
        <v>357</v>
      </c>
      <c r="B48" s="296" t="s">
        <v>687</v>
      </c>
      <c r="C48" s="142" t="s">
        <v>296</v>
      </c>
      <c r="D48" s="235">
        <v>0</v>
      </c>
      <c r="E48" s="235"/>
      <c r="F48" s="235"/>
      <c r="G48" s="154">
        <f t="shared" ref="G48:G59" si="3">D48+F48</f>
        <v>0</v>
      </c>
    </row>
    <row r="49" spans="1:9" ht="21" customHeight="1" x14ac:dyDescent="0.2">
      <c r="A49" s="167" t="s">
        <v>358</v>
      </c>
      <c r="B49" s="297" t="s">
        <v>688</v>
      </c>
      <c r="C49" s="142" t="s">
        <v>297</v>
      </c>
      <c r="D49" s="235">
        <v>0</v>
      </c>
      <c r="E49" s="235"/>
      <c r="F49" s="235"/>
      <c r="G49" s="154">
        <f t="shared" si="3"/>
        <v>0</v>
      </c>
    </row>
    <row r="50" spans="1:9" ht="21" customHeight="1" x14ac:dyDescent="0.2">
      <c r="A50" s="167" t="s">
        <v>359</v>
      </c>
      <c r="B50" s="297"/>
      <c r="C50" s="142" t="s">
        <v>298</v>
      </c>
      <c r="D50" s="235">
        <v>0</v>
      </c>
      <c r="E50" s="235"/>
      <c r="F50" s="235"/>
      <c r="G50" s="154">
        <f t="shared" si="3"/>
        <v>0</v>
      </c>
    </row>
    <row r="51" spans="1:9" ht="21" customHeight="1" x14ac:dyDescent="0.2">
      <c r="A51" s="167" t="s">
        <v>360</v>
      </c>
      <c r="B51" s="297"/>
      <c r="C51" s="142" t="s">
        <v>299</v>
      </c>
      <c r="D51" s="235">
        <v>0</v>
      </c>
      <c r="E51" s="235"/>
      <c r="F51" s="235"/>
      <c r="G51" s="154">
        <f t="shared" si="3"/>
        <v>0</v>
      </c>
    </row>
    <row r="52" spans="1:9" ht="21" customHeight="1" x14ac:dyDescent="0.2">
      <c r="A52" s="167" t="s">
        <v>361</v>
      </c>
      <c r="B52" s="297"/>
      <c r="C52" s="142" t="s">
        <v>300</v>
      </c>
      <c r="D52" s="235">
        <v>0</v>
      </c>
      <c r="E52" s="235"/>
      <c r="F52" s="235"/>
      <c r="G52" s="154">
        <f t="shared" si="3"/>
        <v>0</v>
      </c>
    </row>
    <row r="53" spans="1:9" ht="21" customHeight="1" x14ac:dyDescent="0.2">
      <c r="A53" s="167" t="s">
        <v>362</v>
      </c>
      <c r="B53" s="297"/>
      <c r="C53" s="142" t="s">
        <v>301</v>
      </c>
      <c r="D53" s="235">
        <v>0</v>
      </c>
      <c r="E53" s="235"/>
      <c r="F53" s="235"/>
      <c r="G53" s="154">
        <f t="shared" si="3"/>
        <v>0</v>
      </c>
    </row>
    <row r="54" spans="1:9" ht="21" customHeight="1" x14ac:dyDescent="0.2">
      <c r="A54" s="167" t="s">
        <v>363</v>
      </c>
      <c r="B54" s="297"/>
      <c r="C54" s="142" t="s">
        <v>46</v>
      </c>
      <c r="D54" s="235">
        <v>0</v>
      </c>
      <c r="E54" s="235"/>
      <c r="F54" s="235"/>
      <c r="G54" s="154">
        <f t="shared" si="3"/>
        <v>0</v>
      </c>
    </row>
    <row r="55" spans="1:9" ht="21" customHeight="1" x14ac:dyDescent="0.2">
      <c r="A55" s="167" t="s">
        <v>364</v>
      </c>
      <c r="B55" s="297"/>
      <c r="C55" s="142" t="s">
        <v>302</v>
      </c>
      <c r="D55" s="235">
        <v>0</v>
      </c>
      <c r="E55" s="235"/>
      <c r="F55" s="235"/>
      <c r="G55" s="154">
        <f t="shared" si="3"/>
        <v>0</v>
      </c>
    </row>
    <row r="56" spans="1:9" ht="21" customHeight="1" x14ac:dyDescent="0.2">
      <c r="A56" s="167" t="s">
        <v>365</v>
      </c>
      <c r="B56" s="297"/>
      <c r="C56" s="142" t="s">
        <v>303</v>
      </c>
      <c r="D56" s="235">
        <v>0</v>
      </c>
      <c r="E56" s="235"/>
      <c r="F56" s="235"/>
      <c r="G56" s="154">
        <f t="shared" si="3"/>
        <v>0</v>
      </c>
    </row>
    <row r="57" spans="1:9" ht="21" customHeight="1" x14ac:dyDescent="0.2">
      <c r="A57" s="167" t="s">
        <v>366</v>
      </c>
      <c r="B57" s="297"/>
      <c r="C57" s="142" t="s">
        <v>304</v>
      </c>
      <c r="D57" s="235">
        <v>0</v>
      </c>
      <c r="E57" s="235"/>
      <c r="F57" s="235"/>
      <c r="G57" s="154">
        <f t="shared" si="3"/>
        <v>0</v>
      </c>
    </row>
    <row r="58" spans="1:9" ht="21" customHeight="1" x14ac:dyDescent="0.2">
      <c r="A58" s="167" t="s">
        <v>367</v>
      </c>
      <c r="B58" s="297"/>
      <c r="C58" s="236" t="s">
        <v>66</v>
      </c>
      <c r="D58" s="235">
        <v>0</v>
      </c>
      <c r="E58" s="235"/>
      <c r="F58" s="235"/>
      <c r="G58" s="154">
        <f t="shared" si="3"/>
        <v>0</v>
      </c>
    </row>
    <row r="59" spans="1:9" ht="21" customHeight="1" x14ac:dyDescent="0.2">
      <c r="A59" s="167" t="s">
        <v>368</v>
      </c>
      <c r="B59" s="297"/>
      <c r="C59" s="236" t="s">
        <v>66</v>
      </c>
      <c r="D59" s="235">
        <v>0</v>
      </c>
      <c r="E59" s="235"/>
      <c r="F59" s="235"/>
      <c r="G59" s="154">
        <f t="shared" si="3"/>
        <v>0</v>
      </c>
    </row>
    <row r="60" spans="1:9" ht="21" customHeight="1" x14ac:dyDescent="0.2">
      <c r="A60" s="167" t="s">
        <v>369</v>
      </c>
      <c r="B60" s="298"/>
      <c r="C60" s="157" t="s">
        <v>305</v>
      </c>
      <c r="D60" s="162">
        <f>SUM(D48:D59)</f>
        <v>0</v>
      </c>
      <c r="E60" s="159"/>
      <c r="F60" s="162">
        <f>SUM(F48:F59)</f>
        <v>0</v>
      </c>
      <c r="G60" s="162">
        <f>SUM(G48:G59)</f>
        <v>0</v>
      </c>
      <c r="I60" s="157"/>
    </row>
    <row r="61" spans="1:9" ht="21" customHeight="1" x14ac:dyDescent="0.25">
      <c r="G61" s="143" t="str">
        <f>G1</f>
        <v/>
      </c>
      <c r="I61" s="157"/>
    </row>
    <row r="62" spans="1:9" ht="21" customHeight="1" x14ac:dyDescent="0.25">
      <c r="G62" s="143" t="s">
        <v>51</v>
      </c>
      <c r="I62" s="157"/>
    </row>
    <row r="63" spans="1:9" ht="21" customHeight="1" x14ac:dyDescent="0.25">
      <c r="G63" s="144" t="s">
        <v>306</v>
      </c>
      <c r="I63" s="157"/>
    </row>
    <row r="64" spans="1:9" ht="21" customHeight="1" x14ac:dyDescent="0.25">
      <c r="A64" s="400">
        <f>A4</f>
        <v>0</v>
      </c>
      <c r="B64" s="400"/>
      <c r="C64" s="400"/>
      <c r="D64" s="400"/>
      <c r="E64" s="400"/>
      <c r="F64" s="400"/>
      <c r="G64" s="400"/>
      <c r="I64" s="157"/>
    </row>
    <row r="65" spans="1:9" ht="21" customHeight="1" x14ac:dyDescent="0.25">
      <c r="A65" s="399" t="s">
        <v>85</v>
      </c>
      <c r="B65" s="399"/>
      <c r="C65" s="399"/>
      <c r="D65" s="399"/>
      <c r="E65" s="399"/>
      <c r="F65" s="399"/>
      <c r="G65" s="399"/>
      <c r="I65" s="157"/>
    </row>
    <row r="66" spans="1:9" ht="21" customHeight="1" x14ac:dyDescent="0.25">
      <c r="A66" s="400" t="str">
        <f>A6</f>
        <v>FOR THE PERIOD 01/00/1900 TO 01/00/1900</v>
      </c>
      <c r="B66" s="400"/>
      <c r="C66" s="400"/>
      <c r="D66" s="400"/>
      <c r="E66" s="400"/>
      <c r="F66" s="400"/>
      <c r="G66" s="400"/>
      <c r="I66" s="157"/>
    </row>
    <row r="67" spans="1:9" ht="21" customHeight="1" x14ac:dyDescent="0.25">
      <c r="A67" s="168"/>
      <c r="B67" s="147" t="s">
        <v>260</v>
      </c>
      <c r="D67" s="147">
        <v>2</v>
      </c>
      <c r="E67" s="147">
        <v>3</v>
      </c>
      <c r="F67" s="147">
        <v>4</v>
      </c>
      <c r="G67" s="147">
        <v>5</v>
      </c>
      <c r="I67" s="157"/>
    </row>
    <row r="68" spans="1:9" ht="21" customHeight="1" x14ac:dyDescent="0.25">
      <c r="B68" s="148" t="s">
        <v>685</v>
      </c>
      <c r="D68" s="148" t="s">
        <v>87</v>
      </c>
      <c r="E68" s="149"/>
      <c r="F68" s="149"/>
      <c r="G68" s="148" t="s">
        <v>90</v>
      </c>
      <c r="I68" s="157"/>
    </row>
    <row r="69" spans="1:9" ht="21" customHeight="1" x14ac:dyDescent="0.25">
      <c r="B69" s="148" t="s">
        <v>86</v>
      </c>
      <c r="D69" s="148" t="s">
        <v>89</v>
      </c>
      <c r="E69" s="148" t="s">
        <v>88</v>
      </c>
      <c r="F69" s="148" t="s">
        <v>89</v>
      </c>
      <c r="G69" s="148" t="s">
        <v>267</v>
      </c>
      <c r="I69" s="157"/>
    </row>
    <row r="70" spans="1:9" ht="21" customHeight="1" thickBot="1" x14ac:dyDescent="0.3">
      <c r="B70" s="152" t="s">
        <v>686</v>
      </c>
      <c r="C70" s="151" t="s">
        <v>268</v>
      </c>
      <c r="D70" s="152" t="s">
        <v>41</v>
      </c>
      <c r="E70" s="152" t="s">
        <v>91</v>
      </c>
      <c r="F70" s="152" t="s">
        <v>115</v>
      </c>
      <c r="G70" s="152" t="s">
        <v>269</v>
      </c>
      <c r="I70" s="157"/>
    </row>
    <row r="71" spans="1:9" ht="20.25" customHeight="1" x14ac:dyDescent="0.2">
      <c r="C71" s="142" t="s">
        <v>307</v>
      </c>
      <c r="D71" s="159"/>
      <c r="E71" s="159"/>
      <c r="F71" s="159"/>
      <c r="G71" s="159"/>
    </row>
    <row r="72" spans="1:9" ht="21" customHeight="1" x14ac:dyDescent="0.2">
      <c r="A72" s="167" t="s">
        <v>370</v>
      </c>
      <c r="B72" s="296" t="s">
        <v>687</v>
      </c>
      <c r="C72" s="142" t="s">
        <v>308</v>
      </c>
      <c r="D72" s="235">
        <v>0</v>
      </c>
      <c r="E72" s="235"/>
      <c r="F72" s="235"/>
      <c r="G72" s="154">
        <f t="shared" ref="G72:G91" si="4">D72+F72</f>
        <v>0</v>
      </c>
    </row>
    <row r="73" spans="1:9" ht="21" customHeight="1" x14ac:dyDescent="0.2">
      <c r="A73" s="167" t="s">
        <v>371</v>
      </c>
      <c r="B73" s="297" t="s">
        <v>688</v>
      </c>
      <c r="C73" s="142" t="s">
        <v>309</v>
      </c>
      <c r="D73" s="235">
        <v>0</v>
      </c>
      <c r="E73" s="235"/>
      <c r="F73" s="235"/>
      <c r="G73" s="154">
        <f t="shared" si="4"/>
        <v>0</v>
      </c>
    </row>
    <row r="74" spans="1:9" ht="21" customHeight="1" x14ac:dyDescent="0.2">
      <c r="A74" s="167" t="s">
        <v>372</v>
      </c>
      <c r="B74" s="297"/>
      <c r="C74" s="142" t="s">
        <v>310</v>
      </c>
      <c r="D74" s="235">
        <v>0</v>
      </c>
      <c r="E74" s="235"/>
      <c r="F74" s="235"/>
      <c r="G74" s="154">
        <f t="shared" si="4"/>
        <v>0</v>
      </c>
    </row>
    <row r="75" spans="1:9" ht="21" customHeight="1" x14ac:dyDescent="0.2">
      <c r="A75" s="167" t="s">
        <v>373</v>
      </c>
      <c r="B75" s="297"/>
      <c r="C75" s="142" t="s">
        <v>47</v>
      </c>
      <c r="D75" s="235">
        <v>0</v>
      </c>
      <c r="E75" s="235"/>
      <c r="F75" s="235"/>
      <c r="G75" s="154">
        <f t="shared" si="4"/>
        <v>0</v>
      </c>
    </row>
    <row r="76" spans="1:9" ht="21" customHeight="1" x14ac:dyDescent="0.2">
      <c r="A76" s="167" t="s">
        <v>374</v>
      </c>
      <c r="B76" s="297"/>
      <c r="C76" s="142" t="s">
        <v>311</v>
      </c>
      <c r="D76" s="235">
        <v>0</v>
      </c>
      <c r="E76" s="235"/>
      <c r="F76" s="235"/>
      <c r="G76" s="154">
        <f t="shared" si="4"/>
        <v>0</v>
      </c>
    </row>
    <row r="77" spans="1:9" ht="21" customHeight="1" x14ac:dyDescent="0.2">
      <c r="A77" s="167" t="s">
        <v>375</v>
      </c>
      <c r="B77" s="297"/>
      <c r="C77" s="142" t="s">
        <v>312</v>
      </c>
      <c r="D77" s="235">
        <v>0</v>
      </c>
      <c r="E77" s="235"/>
      <c r="F77" s="235"/>
      <c r="G77" s="154">
        <f t="shared" si="4"/>
        <v>0</v>
      </c>
    </row>
    <row r="78" spans="1:9" ht="21" customHeight="1" x14ac:dyDescent="0.2">
      <c r="A78" s="167" t="s">
        <v>376</v>
      </c>
      <c r="B78" s="297"/>
      <c r="C78" s="142" t="s">
        <v>313</v>
      </c>
      <c r="D78" s="235">
        <v>0</v>
      </c>
      <c r="E78" s="235"/>
      <c r="F78" s="235"/>
      <c r="G78" s="154">
        <f t="shared" si="4"/>
        <v>0</v>
      </c>
    </row>
    <row r="79" spans="1:9" ht="21" customHeight="1" x14ac:dyDescent="0.2">
      <c r="A79" s="167" t="s">
        <v>377</v>
      </c>
      <c r="B79" s="297"/>
      <c r="C79" s="142" t="s">
        <v>48</v>
      </c>
      <c r="D79" s="235">
        <v>0</v>
      </c>
      <c r="E79" s="235"/>
      <c r="F79" s="235"/>
      <c r="G79" s="154">
        <f t="shared" si="4"/>
        <v>0</v>
      </c>
    </row>
    <row r="80" spans="1:9" ht="21" customHeight="1" x14ac:dyDescent="0.2">
      <c r="A80" s="167" t="s">
        <v>378</v>
      </c>
      <c r="B80" s="297"/>
      <c r="C80" s="142" t="s">
        <v>49</v>
      </c>
      <c r="D80" s="235">
        <v>0</v>
      </c>
      <c r="E80" s="235"/>
      <c r="F80" s="235"/>
      <c r="G80" s="154">
        <f t="shared" si="4"/>
        <v>0</v>
      </c>
    </row>
    <row r="81" spans="1:9" ht="21" customHeight="1" x14ac:dyDescent="0.2">
      <c r="A81" s="167" t="s">
        <v>379</v>
      </c>
      <c r="B81" s="297"/>
      <c r="C81" s="142" t="s">
        <v>50</v>
      </c>
      <c r="D81" s="235">
        <v>0</v>
      </c>
      <c r="E81" s="235"/>
      <c r="F81" s="235"/>
      <c r="G81" s="154">
        <f t="shared" si="4"/>
        <v>0</v>
      </c>
    </row>
    <row r="82" spans="1:9" ht="21" customHeight="1" x14ac:dyDescent="0.2">
      <c r="A82" s="167" t="s">
        <v>380</v>
      </c>
      <c r="B82" s="297"/>
      <c r="C82" s="142" t="s">
        <v>314</v>
      </c>
      <c r="D82" s="235">
        <v>0</v>
      </c>
      <c r="E82" s="235"/>
      <c r="F82" s="235"/>
      <c r="G82" s="154">
        <f t="shared" si="4"/>
        <v>0</v>
      </c>
    </row>
    <row r="83" spans="1:9" ht="21" customHeight="1" x14ac:dyDescent="0.2">
      <c r="A83" s="167" t="s">
        <v>381</v>
      </c>
      <c r="B83" s="297"/>
      <c r="C83" s="142" t="s">
        <v>315</v>
      </c>
      <c r="D83" s="235">
        <v>0</v>
      </c>
      <c r="E83" s="235"/>
      <c r="F83" s="235"/>
      <c r="G83" s="154">
        <f t="shared" si="4"/>
        <v>0</v>
      </c>
    </row>
    <row r="84" spans="1:9" ht="21" customHeight="1" x14ac:dyDescent="0.2">
      <c r="A84" s="167" t="s">
        <v>382</v>
      </c>
      <c r="B84" s="297"/>
      <c r="C84" s="142" t="s">
        <v>36</v>
      </c>
      <c r="D84" s="235">
        <v>0</v>
      </c>
      <c r="E84" s="235"/>
      <c r="F84" s="235"/>
      <c r="G84" s="154">
        <f t="shared" si="4"/>
        <v>0</v>
      </c>
    </row>
    <row r="85" spans="1:9" ht="21" customHeight="1" x14ac:dyDescent="0.2">
      <c r="A85" s="167" t="s">
        <v>383</v>
      </c>
      <c r="B85" s="296"/>
      <c r="C85" s="142" t="s">
        <v>316</v>
      </c>
      <c r="D85" s="235">
        <v>0</v>
      </c>
      <c r="E85" s="235"/>
      <c r="F85" s="235"/>
      <c r="G85" s="154">
        <f t="shared" si="4"/>
        <v>0</v>
      </c>
    </row>
    <row r="86" spans="1:9" ht="21" customHeight="1" x14ac:dyDescent="0.2">
      <c r="A86" s="167" t="s">
        <v>384</v>
      </c>
      <c r="B86" s="297"/>
      <c r="C86" s="142" t="s">
        <v>317</v>
      </c>
      <c r="D86" s="235">
        <v>0</v>
      </c>
      <c r="E86" s="235"/>
      <c r="F86" s="235"/>
      <c r="G86" s="154">
        <f t="shared" si="4"/>
        <v>0</v>
      </c>
    </row>
    <row r="87" spans="1:9" ht="21" customHeight="1" x14ac:dyDescent="0.2">
      <c r="A87" s="167" t="s">
        <v>385</v>
      </c>
      <c r="B87" s="297"/>
      <c r="C87" s="142" t="s">
        <v>304</v>
      </c>
      <c r="D87" s="235">
        <v>0</v>
      </c>
      <c r="E87" s="235"/>
      <c r="F87" s="235"/>
      <c r="G87" s="154">
        <f t="shared" si="4"/>
        <v>0</v>
      </c>
    </row>
    <row r="88" spans="1:9" ht="21" customHeight="1" x14ac:dyDescent="0.2">
      <c r="A88" s="167" t="s">
        <v>386</v>
      </c>
      <c r="B88" s="297"/>
      <c r="C88" s="142" t="s">
        <v>126</v>
      </c>
      <c r="D88" s="235">
        <v>0</v>
      </c>
      <c r="E88" s="235"/>
      <c r="F88" s="235"/>
      <c r="G88" s="154">
        <f t="shared" si="4"/>
        <v>0</v>
      </c>
    </row>
    <row r="89" spans="1:9" ht="21" customHeight="1" x14ac:dyDescent="0.2">
      <c r="A89" s="167" t="s">
        <v>387</v>
      </c>
      <c r="B89" s="297"/>
      <c r="C89" s="236" t="s">
        <v>66</v>
      </c>
      <c r="D89" s="235">
        <v>0</v>
      </c>
      <c r="E89" s="235"/>
      <c r="F89" s="235"/>
      <c r="G89" s="154">
        <f t="shared" si="4"/>
        <v>0</v>
      </c>
    </row>
    <row r="90" spans="1:9" ht="21" customHeight="1" x14ac:dyDescent="0.2">
      <c r="A90" s="167" t="s">
        <v>388</v>
      </c>
      <c r="B90" s="297"/>
      <c r="C90" s="236" t="s">
        <v>66</v>
      </c>
      <c r="D90" s="235">
        <v>0</v>
      </c>
      <c r="E90" s="235"/>
      <c r="F90" s="235"/>
      <c r="G90" s="154">
        <f t="shared" si="4"/>
        <v>0</v>
      </c>
    </row>
    <row r="91" spans="1:9" ht="21" customHeight="1" x14ac:dyDescent="0.2">
      <c r="A91" s="167" t="s">
        <v>389</v>
      </c>
      <c r="B91" s="297"/>
      <c r="C91" s="236" t="s">
        <v>66</v>
      </c>
      <c r="D91" s="235">
        <v>0</v>
      </c>
      <c r="E91" s="235"/>
      <c r="F91" s="235"/>
      <c r="G91" s="154">
        <f t="shared" si="4"/>
        <v>0</v>
      </c>
    </row>
    <row r="92" spans="1:9" ht="21" customHeight="1" x14ac:dyDescent="0.2">
      <c r="A92" s="167" t="s">
        <v>390</v>
      </c>
      <c r="B92" s="298"/>
      <c r="C92" s="157" t="s">
        <v>183</v>
      </c>
      <c r="D92" s="162">
        <f>SUM(D72:D91)</f>
        <v>0</v>
      </c>
      <c r="E92" s="159"/>
      <c r="F92" s="162">
        <f>SUM(F72:F91)</f>
        <v>0</v>
      </c>
      <c r="G92" s="162">
        <f>SUM(G72:G91)</f>
        <v>0</v>
      </c>
      <c r="I92" s="157"/>
    </row>
    <row r="93" spans="1:9" ht="21" customHeight="1" x14ac:dyDescent="0.25">
      <c r="A93" s="167" t="s">
        <v>391</v>
      </c>
      <c r="B93" s="298"/>
      <c r="C93" s="155" t="s">
        <v>318</v>
      </c>
      <c r="D93" s="160">
        <f>SUM(+D45+D60+D92)</f>
        <v>0</v>
      </c>
      <c r="E93" s="159"/>
      <c r="F93" s="160">
        <f>SUM(+F45+F60+F92)</f>
        <v>0</v>
      </c>
      <c r="G93" s="160">
        <f>SUM(+G45+G60+G92)</f>
        <v>0</v>
      </c>
      <c r="I93" s="157"/>
    </row>
    <row r="94" spans="1:9" ht="15.75" customHeight="1" x14ac:dyDescent="0.2">
      <c r="A94" s="166"/>
      <c r="B94" s="264"/>
      <c r="C94" s="163"/>
      <c r="D94" s="158"/>
      <c r="E94" s="159"/>
      <c r="F94" s="158"/>
      <c r="G94" s="158"/>
    </row>
    <row r="95" spans="1:9" ht="15.75" customHeight="1" x14ac:dyDescent="0.25">
      <c r="B95" s="298"/>
      <c r="C95" s="153" t="s">
        <v>319</v>
      </c>
      <c r="D95" s="159"/>
      <c r="E95" s="159"/>
      <c r="F95" s="159"/>
      <c r="G95" s="159"/>
    </row>
    <row r="96" spans="1:9" ht="21" customHeight="1" x14ac:dyDescent="0.2">
      <c r="A96" s="167" t="s">
        <v>392</v>
      </c>
      <c r="B96" s="296"/>
      <c r="C96" s="142" t="s">
        <v>45</v>
      </c>
      <c r="D96" s="235">
        <v>0</v>
      </c>
      <c r="E96" s="235"/>
      <c r="F96" s="235"/>
      <c r="G96" s="154">
        <f t="shared" ref="G96:G110" si="5">D96+F96</f>
        <v>0</v>
      </c>
    </row>
    <row r="97" spans="1:9" ht="21" customHeight="1" x14ac:dyDescent="0.2">
      <c r="A97" s="167" t="s">
        <v>393</v>
      </c>
      <c r="B97" s="297"/>
      <c r="C97" s="142" t="s">
        <v>320</v>
      </c>
      <c r="D97" s="235">
        <v>0</v>
      </c>
      <c r="E97" s="235"/>
      <c r="F97" s="235">
        <f>-'sch gg-2-RCF1'!M13-'sch gg-2-RCF2'!M13-'sch gg-3-RCF1'!M13-'sch gg-3-RCF2'!M13</f>
        <v>0</v>
      </c>
      <c r="G97" s="154">
        <f t="shared" si="5"/>
        <v>0</v>
      </c>
    </row>
    <row r="98" spans="1:9" ht="21" customHeight="1" x14ac:dyDescent="0.2">
      <c r="A98" s="167" t="s">
        <v>394</v>
      </c>
      <c r="B98" s="297"/>
      <c r="C98" s="142" t="s">
        <v>44</v>
      </c>
      <c r="D98" s="235">
        <v>0</v>
      </c>
      <c r="E98" s="235"/>
      <c r="F98" s="235"/>
      <c r="G98" s="154">
        <f t="shared" si="5"/>
        <v>0</v>
      </c>
    </row>
    <row r="99" spans="1:9" ht="21" customHeight="1" x14ac:dyDescent="0.2">
      <c r="A99" s="167" t="s">
        <v>395</v>
      </c>
      <c r="B99" s="297"/>
      <c r="C99" s="142" t="s">
        <v>321</v>
      </c>
      <c r="D99" s="235">
        <v>0</v>
      </c>
      <c r="E99" s="235"/>
      <c r="F99" s="235"/>
      <c r="G99" s="154">
        <f t="shared" si="5"/>
        <v>0</v>
      </c>
    </row>
    <row r="100" spans="1:9" ht="21" customHeight="1" x14ac:dyDescent="0.2">
      <c r="A100" s="167" t="s">
        <v>396</v>
      </c>
      <c r="B100" s="297"/>
      <c r="C100" s="142" t="s">
        <v>322</v>
      </c>
      <c r="D100" s="235">
        <v>0</v>
      </c>
      <c r="E100" s="235"/>
      <c r="F100" s="235"/>
      <c r="G100" s="154">
        <f t="shared" si="5"/>
        <v>0</v>
      </c>
    </row>
    <row r="101" spans="1:9" ht="21" customHeight="1" x14ac:dyDescent="0.2">
      <c r="A101" s="167" t="s">
        <v>397</v>
      </c>
      <c r="B101" s="297"/>
      <c r="C101" s="142" t="s">
        <v>323</v>
      </c>
      <c r="D101" s="235">
        <v>0</v>
      </c>
      <c r="E101" s="235"/>
      <c r="F101" s="235"/>
      <c r="G101" s="154">
        <f t="shared" si="5"/>
        <v>0</v>
      </c>
    </row>
    <row r="102" spans="1:9" ht="21" customHeight="1" x14ac:dyDescent="0.2">
      <c r="A102" s="167" t="s">
        <v>398</v>
      </c>
      <c r="B102" s="297"/>
      <c r="C102" s="142" t="s">
        <v>324</v>
      </c>
      <c r="D102" s="235">
        <v>0</v>
      </c>
      <c r="E102" s="235"/>
      <c r="F102" s="235"/>
      <c r="G102" s="154">
        <f t="shared" si="5"/>
        <v>0</v>
      </c>
    </row>
    <row r="103" spans="1:9" ht="21" customHeight="1" x14ac:dyDescent="0.2">
      <c r="A103" s="167" t="s">
        <v>399</v>
      </c>
      <c r="B103" s="297"/>
      <c r="C103" s="142" t="s">
        <v>325</v>
      </c>
      <c r="D103" s="235">
        <v>0</v>
      </c>
      <c r="E103" s="235"/>
      <c r="F103" s="235"/>
      <c r="G103" s="154">
        <f t="shared" si="5"/>
        <v>0</v>
      </c>
    </row>
    <row r="104" spans="1:9" ht="21" customHeight="1" x14ac:dyDescent="0.2">
      <c r="A104" s="167" t="s">
        <v>400</v>
      </c>
      <c r="B104" s="297"/>
      <c r="C104" s="142" t="s">
        <v>326</v>
      </c>
      <c r="D104" s="235">
        <v>0</v>
      </c>
      <c r="E104" s="235"/>
      <c r="F104" s="235"/>
      <c r="G104" s="154">
        <f t="shared" si="5"/>
        <v>0</v>
      </c>
    </row>
    <row r="105" spans="1:9" ht="21" customHeight="1" x14ac:dyDescent="0.2">
      <c r="A105" s="167" t="s">
        <v>401</v>
      </c>
      <c r="B105" s="297" t="s">
        <v>688</v>
      </c>
      <c r="C105" s="142" t="s">
        <v>327</v>
      </c>
      <c r="D105" s="235">
        <v>0</v>
      </c>
      <c r="E105" s="235"/>
      <c r="F105" s="235"/>
      <c r="G105" s="154">
        <f t="shared" si="5"/>
        <v>0</v>
      </c>
    </row>
    <row r="106" spans="1:9" ht="21" customHeight="1" x14ac:dyDescent="0.2">
      <c r="A106" s="167" t="s">
        <v>402</v>
      </c>
      <c r="B106" s="297"/>
      <c r="C106" s="142" t="s">
        <v>328</v>
      </c>
      <c r="D106" s="235">
        <v>0</v>
      </c>
      <c r="E106" s="235"/>
      <c r="F106" s="235"/>
      <c r="G106" s="154">
        <f t="shared" si="5"/>
        <v>0</v>
      </c>
    </row>
    <row r="107" spans="1:9" ht="21" customHeight="1" x14ac:dyDescent="0.2">
      <c r="A107" s="167" t="s">
        <v>403</v>
      </c>
      <c r="B107" s="297" t="s">
        <v>689</v>
      </c>
      <c r="C107" s="142" t="s">
        <v>329</v>
      </c>
      <c r="D107" s="235">
        <v>0</v>
      </c>
      <c r="E107" s="235"/>
      <c r="F107" s="235"/>
      <c r="G107" s="154">
        <f t="shared" si="5"/>
        <v>0</v>
      </c>
    </row>
    <row r="108" spans="1:9" ht="21" customHeight="1" x14ac:dyDescent="0.2">
      <c r="A108" s="167" t="s">
        <v>404</v>
      </c>
      <c r="B108" s="297"/>
      <c r="C108" s="142" t="s">
        <v>330</v>
      </c>
      <c r="D108" s="235">
        <v>0</v>
      </c>
      <c r="E108" s="235"/>
      <c r="F108" s="235"/>
      <c r="G108" s="154">
        <f t="shared" si="5"/>
        <v>0</v>
      </c>
    </row>
    <row r="109" spans="1:9" ht="21" customHeight="1" x14ac:dyDescent="0.2">
      <c r="A109" s="167" t="s">
        <v>405</v>
      </c>
      <c r="B109" s="297"/>
      <c r="C109" s="142" t="s">
        <v>731</v>
      </c>
      <c r="D109" s="235">
        <v>0</v>
      </c>
      <c r="E109" s="235"/>
      <c r="F109" s="235"/>
      <c r="G109" s="154">
        <f t="shared" si="5"/>
        <v>0</v>
      </c>
    </row>
    <row r="110" spans="1:9" ht="21" customHeight="1" x14ac:dyDescent="0.2">
      <c r="A110" s="167" t="s">
        <v>406</v>
      </c>
      <c r="B110" s="297"/>
      <c r="C110" s="236" t="s">
        <v>66</v>
      </c>
      <c r="D110" s="235">
        <v>0</v>
      </c>
      <c r="E110" s="235"/>
      <c r="F110" s="235"/>
      <c r="G110" s="154">
        <f t="shared" si="5"/>
        <v>0</v>
      </c>
    </row>
    <row r="111" spans="1:9" ht="21" customHeight="1" x14ac:dyDescent="0.25">
      <c r="A111" s="167" t="s">
        <v>407</v>
      </c>
      <c r="B111" s="298"/>
      <c r="C111" s="155" t="s">
        <v>331</v>
      </c>
      <c r="D111" s="162">
        <f>SUM(D96:D110)</f>
        <v>0</v>
      </c>
      <c r="E111" s="159"/>
      <c r="F111" s="162">
        <f>SUM(F96:F110)</f>
        <v>0</v>
      </c>
      <c r="G111" s="162">
        <f>SUM(G96:G110)</f>
        <v>0</v>
      </c>
      <c r="I111" s="157"/>
    </row>
    <row r="112" spans="1:9" ht="14.25" customHeight="1" x14ac:dyDescent="0.25">
      <c r="C112" s="155"/>
      <c r="D112" s="156"/>
      <c r="E112" s="159"/>
      <c r="F112" s="156"/>
      <c r="G112" s="156"/>
      <c r="I112" s="157"/>
    </row>
    <row r="113" spans="1:9" ht="21" customHeight="1" x14ac:dyDescent="0.25">
      <c r="G113" s="143" t="str">
        <f>G1</f>
        <v/>
      </c>
      <c r="I113" s="157"/>
    </row>
    <row r="114" spans="1:9" ht="21" customHeight="1" x14ac:dyDescent="0.25">
      <c r="G114" s="143" t="s">
        <v>51</v>
      </c>
      <c r="I114" s="157"/>
    </row>
    <row r="115" spans="1:9" ht="21" customHeight="1" x14ac:dyDescent="0.25">
      <c r="G115" s="144" t="s">
        <v>332</v>
      </c>
      <c r="I115" s="157"/>
    </row>
    <row r="116" spans="1:9" ht="21" customHeight="1" x14ac:dyDescent="0.25">
      <c r="A116" s="400">
        <f>A4</f>
        <v>0</v>
      </c>
      <c r="B116" s="400"/>
      <c r="C116" s="400"/>
      <c r="D116" s="400"/>
      <c r="E116" s="400"/>
      <c r="F116" s="400"/>
      <c r="G116" s="400"/>
      <c r="I116" s="157"/>
    </row>
    <row r="117" spans="1:9" ht="21" customHeight="1" x14ac:dyDescent="0.25">
      <c r="A117" s="399" t="s">
        <v>85</v>
      </c>
      <c r="B117" s="399"/>
      <c r="C117" s="399"/>
      <c r="D117" s="399"/>
      <c r="E117" s="399"/>
      <c r="F117" s="399"/>
      <c r="G117" s="399"/>
      <c r="I117" s="157"/>
    </row>
    <row r="118" spans="1:9" ht="21" customHeight="1" x14ac:dyDescent="0.25">
      <c r="A118" s="400" t="str">
        <f>A6</f>
        <v>FOR THE PERIOD 01/00/1900 TO 01/00/1900</v>
      </c>
      <c r="B118" s="400"/>
      <c r="C118" s="400"/>
      <c r="D118" s="400"/>
      <c r="E118" s="400"/>
      <c r="F118" s="400"/>
      <c r="G118" s="400"/>
      <c r="I118" s="157"/>
    </row>
    <row r="119" spans="1:9" ht="21" customHeight="1" x14ac:dyDescent="0.25">
      <c r="A119" s="168"/>
      <c r="B119" s="147" t="s">
        <v>260</v>
      </c>
      <c r="D119" s="147">
        <v>2</v>
      </c>
      <c r="E119" s="147">
        <v>3</v>
      </c>
      <c r="F119" s="147">
        <v>4</v>
      </c>
      <c r="G119" s="147">
        <v>5</v>
      </c>
      <c r="I119" s="157"/>
    </row>
    <row r="120" spans="1:9" ht="21" customHeight="1" x14ac:dyDescent="0.25">
      <c r="B120" s="148" t="s">
        <v>685</v>
      </c>
      <c r="D120" s="148" t="s">
        <v>87</v>
      </c>
      <c r="E120" s="149"/>
      <c r="F120" s="149"/>
      <c r="G120" s="148" t="s">
        <v>90</v>
      </c>
      <c r="I120" s="157"/>
    </row>
    <row r="121" spans="1:9" ht="21" customHeight="1" x14ac:dyDescent="0.25">
      <c r="B121" s="148" t="s">
        <v>86</v>
      </c>
      <c r="D121" s="148" t="s">
        <v>89</v>
      </c>
      <c r="E121" s="148" t="s">
        <v>88</v>
      </c>
      <c r="F121" s="148" t="s">
        <v>89</v>
      </c>
      <c r="G121" s="148" t="s">
        <v>267</v>
      </c>
      <c r="I121" s="157"/>
    </row>
    <row r="122" spans="1:9" ht="21" customHeight="1" thickBot="1" x14ac:dyDescent="0.3">
      <c r="B122" s="152" t="s">
        <v>686</v>
      </c>
      <c r="C122" s="151" t="s">
        <v>268</v>
      </c>
      <c r="D122" s="152" t="s">
        <v>41</v>
      </c>
      <c r="E122" s="152" t="s">
        <v>91</v>
      </c>
      <c r="F122" s="152" t="s">
        <v>115</v>
      </c>
      <c r="G122" s="152" t="s">
        <v>269</v>
      </c>
      <c r="I122" s="157"/>
    </row>
    <row r="123" spans="1:9" ht="15.75" customHeight="1" x14ac:dyDescent="0.25">
      <c r="C123" s="155" t="s">
        <v>333</v>
      </c>
      <c r="D123" s="156"/>
      <c r="E123" s="159"/>
      <c r="F123" s="156"/>
      <c r="G123" s="156"/>
      <c r="I123" s="157"/>
    </row>
    <row r="124" spans="1:9" ht="21" customHeight="1" x14ac:dyDescent="0.2">
      <c r="A124" s="167" t="s">
        <v>408</v>
      </c>
      <c r="B124" s="296" t="s">
        <v>690</v>
      </c>
      <c r="C124" s="157" t="s">
        <v>334</v>
      </c>
      <c r="D124" s="235">
        <v>0</v>
      </c>
      <c r="E124" s="235"/>
      <c r="F124" s="154">
        <f>G124-D124</f>
        <v>23621</v>
      </c>
      <c r="G124" s="154">
        <f>'sch c'!I15</f>
        <v>23621</v>
      </c>
      <c r="I124" s="157"/>
    </row>
    <row r="125" spans="1:9" ht="21" customHeight="1" x14ac:dyDescent="0.2">
      <c r="A125" s="167" t="s">
        <v>409</v>
      </c>
      <c r="B125" s="297" t="s">
        <v>687</v>
      </c>
      <c r="C125" s="157" t="s">
        <v>335</v>
      </c>
      <c r="D125" s="235">
        <v>0</v>
      </c>
      <c r="E125" s="235"/>
      <c r="F125" s="235"/>
      <c r="G125" s="154">
        <f>D125+F125</f>
        <v>0</v>
      </c>
      <c r="I125" s="157"/>
    </row>
    <row r="126" spans="1:9" ht="21" customHeight="1" x14ac:dyDescent="0.2">
      <c r="A126" s="167" t="s">
        <v>410</v>
      </c>
      <c r="B126" s="297" t="s">
        <v>688</v>
      </c>
      <c r="C126" s="157" t="s">
        <v>336</v>
      </c>
      <c r="D126" s="235">
        <v>0</v>
      </c>
      <c r="E126" s="235"/>
      <c r="F126" s="235"/>
      <c r="G126" s="154">
        <f>D126+F126</f>
        <v>0</v>
      </c>
      <c r="I126" s="157"/>
    </row>
    <row r="127" spans="1:9" ht="21" customHeight="1" x14ac:dyDescent="0.2">
      <c r="A127" s="167" t="s">
        <v>411</v>
      </c>
      <c r="B127" s="297" t="s">
        <v>687</v>
      </c>
      <c r="C127" s="157" t="s">
        <v>337</v>
      </c>
      <c r="D127" s="235">
        <v>0</v>
      </c>
      <c r="E127" s="235"/>
      <c r="F127" s="235"/>
      <c r="G127" s="154">
        <f>D127+F127</f>
        <v>0</v>
      </c>
      <c r="I127" s="157"/>
    </row>
    <row r="128" spans="1:9" ht="21" customHeight="1" x14ac:dyDescent="0.2">
      <c r="A128" s="167" t="s">
        <v>412</v>
      </c>
      <c r="B128" s="297" t="s">
        <v>688</v>
      </c>
      <c r="C128" s="157" t="s">
        <v>338</v>
      </c>
      <c r="D128" s="235">
        <v>0</v>
      </c>
      <c r="E128" s="235"/>
      <c r="F128" s="235"/>
      <c r="G128" s="154">
        <f>D128+F128</f>
        <v>0</v>
      </c>
      <c r="I128" s="157"/>
    </row>
    <row r="129" spans="1:9" ht="21" customHeight="1" x14ac:dyDescent="0.25">
      <c r="A129" s="167" t="s">
        <v>413</v>
      </c>
      <c r="B129" s="298"/>
      <c r="C129" s="155" t="s">
        <v>184</v>
      </c>
      <c r="D129" s="160">
        <f>SUM(D124:D128)</f>
        <v>0</v>
      </c>
      <c r="E129" s="159"/>
      <c r="F129" s="160">
        <f>SUM(F124:F128)</f>
        <v>23621</v>
      </c>
      <c r="G129" s="160">
        <f>SUM(G124:G128)</f>
        <v>23621</v>
      </c>
      <c r="I129" s="157"/>
    </row>
    <row r="130" spans="1:9" ht="9.75" customHeight="1" x14ac:dyDescent="0.2">
      <c r="A130" s="166"/>
      <c r="B130" s="264"/>
      <c r="C130" s="163"/>
      <c r="D130" s="164"/>
      <c r="E130" s="159"/>
      <c r="F130" s="164"/>
      <c r="G130" s="164"/>
    </row>
    <row r="131" spans="1:9" ht="21" customHeight="1" x14ac:dyDescent="0.25">
      <c r="A131" s="167" t="s">
        <v>414</v>
      </c>
      <c r="B131" s="298"/>
      <c r="C131" s="155" t="s">
        <v>339</v>
      </c>
      <c r="D131" s="154">
        <f>SUM(D22+D32+D93+D111+D129)</f>
        <v>0</v>
      </c>
      <c r="E131" s="159"/>
      <c r="F131" s="154">
        <f>SUM(F22+F32+F93+F111+F129)</f>
        <v>23621</v>
      </c>
      <c r="G131" s="154">
        <f>SUM(G22+G32+G93+G111+G129)</f>
        <v>23621</v>
      </c>
      <c r="I131" s="157"/>
    </row>
    <row r="132" spans="1:9" ht="15.75" customHeight="1" x14ac:dyDescent="0.2">
      <c r="C132" s="163"/>
      <c r="D132" s="159"/>
      <c r="E132" s="165"/>
      <c r="F132" s="164"/>
      <c r="G132" s="164"/>
      <c r="H132" s="163"/>
    </row>
    <row r="133" spans="1:9" ht="15.75" x14ac:dyDescent="0.25">
      <c r="A133" s="167" t="s">
        <v>691</v>
      </c>
      <c r="C133" s="155" t="s">
        <v>693</v>
      </c>
      <c r="D133" s="235">
        <v>0</v>
      </c>
    </row>
    <row r="134" spans="1:9" x14ac:dyDescent="0.2">
      <c r="C134" s="163"/>
      <c r="D134" s="163"/>
      <c r="E134" s="163"/>
    </row>
    <row r="135" spans="1:9" ht="15.75" x14ac:dyDescent="0.25">
      <c r="A135" s="167" t="s">
        <v>692</v>
      </c>
      <c r="C135" s="155" t="s">
        <v>113</v>
      </c>
      <c r="D135" s="154">
        <f>D131-D133</f>
        <v>0</v>
      </c>
    </row>
    <row r="147" spans="4:5" x14ac:dyDescent="0.2">
      <c r="D147" s="166"/>
      <c r="E147" s="166"/>
    </row>
  </sheetData>
  <mergeCells count="9">
    <mergeCell ref="A117:G117"/>
    <mergeCell ref="A118:G118"/>
    <mergeCell ref="A4:G4"/>
    <mergeCell ref="A5:G5"/>
    <mergeCell ref="A6:G6"/>
    <mergeCell ref="A64:G64"/>
    <mergeCell ref="A65:G65"/>
    <mergeCell ref="A66:G66"/>
    <mergeCell ref="A116:G116"/>
  </mergeCells>
  <printOptions horizontalCentered="1"/>
  <pageMargins left="0.25" right="0.25" top="0.25" bottom="0.25" header="0.5" footer="0.5"/>
  <pageSetup scale="53" orientation="portrait" r:id="rId1"/>
  <headerFooter alignWithMargins="0">
    <oddFooter xml:space="preserve">&amp;R  </oddFooter>
  </headerFooter>
  <rowBreaks count="2" manualBreakCount="2">
    <brk id="60" max="15" man="1"/>
    <brk id="112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 fitToPage="1"/>
  </sheetPr>
  <dimension ref="A1:R58"/>
  <sheetViews>
    <sheetView showGridLines="0" showOutlineSymbols="0" zoomScale="75" zoomScaleNormal="75" workbookViewId="0">
      <selection activeCell="A10" sqref="A10"/>
    </sheetView>
  </sheetViews>
  <sheetFormatPr defaultColWidth="9.6640625" defaultRowHeight="15" x14ac:dyDescent="0.2"/>
  <cols>
    <col min="1" max="1" width="7.88671875" customWidth="1"/>
    <col min="2" max="2" width="1.77734375" customWidth="1"/>
    <col min="3" max="3" width="76.21875" customWidth="1"/>
    <col min="4" max="4" width="1.77734375" customWidth="1"/>
    <col min="5" max="5" width="13.21875" customWidth="1"/>
    <col min="6" max="6" width="1.77734375" customWidth="1"/>
    <col min="7" max="7" width="14.88671875" customWidth="1"/>
    <col min="8" max="15" width="9.6640625" customWidth="1"/>
    <col min="16" max="16" width="12.21875" customWidth="1"/>
    <col min="17" max="17" width="9.6640625" customWidth="1"/>
    <col min="18" max="18" width="12.21875" customWidth="1"/>
  </cols>
  <sheetData>
    <row r="1" spans="1:18" ht="15.75" x14ac:dyDescent="0.25">
      <c r="E1" s="8"/>
      <c r="G1" s="8" t="str">
        <f>IF(GeneralInfo!$B$13="","",GeneralInfo!$B$13)</f>
        <v/>
      </c>
    </row>
    <row r="2" spans="1:18" ht="15.75" x14ac:dyDescent="0.25">
      <c r="E2" s="100"/>
      <c r="G2" s="100" t="s">
        <v>416</v>
      </c>
    </row>
    <row r="3" spans="1:18" ht="15.75" customHeight="1" x14ac:dyDescent="0.25">
      <c r="A3" s="386">
        <f>GeneralInfo!$B$4</f>
        <v>0</v>
      </c>
      <c r="B3" s="386"/>
      <c r="C3" s="386"/>
      <c r="D3" s="386"/>
      <c r="E3" s="386"/>
      <c r="F3" s="386"/>
      <c r="G3" s="386"/>
    </row>
    <row r="4" spans="1:18" ht="15.75" x14ac:dyDescent="0.25">
      <c r="A4" s="386" t="s">
        <v>415</v>
      </c>
      <c r="B4" s="386"/>
      <c r="C4" s="386"/>
      <c r="D4" s="386"/>
      <c r="E4" s="386"/>
      <c r="F4" s="386"/>
      <c r="G4" s="386"/>
    </row>
    <row r="5" spans="1:18" ht="15.75" x14ac:dyDescent="0.25">
      <c r="A5" s="386" t="str">
        <f>"FOR THE PERIOD "&amp;TEXT(GeneralInfo!$B$14,"MM/DD/YYYY")&amp;" TO "&amp;TEXT(GeneralInfo!$B$15,"MM/DD/YYYY")</f>
        <v>FOR THE PERIOD 01/00/1900 TO 01/00/1900</v>
      </c>
      <c r="B5" s="386"/>
      <c r="C5" s="386"/>
      <c r="D5" s="386"/>
      <c r="E5" s="386"/>
      <c r="F5" s="386"/>
      <c r="G5" s="386"/>
    </row>
    <row r="6" spans="1:18" ht="15.75" x14ac:dyDescent="0.25">
      <c r="A6" s="10"/>
      <c r="B6" s="2"/>
      <c r="C6" s="2"/>
      <c r="E6" s="8"/>
      <c r="G6" s="8"/>
    </row>
    <row r="7" spans="1:18" ht="15.75" x14ac:dyDescent="0.25">
      <c r="A7" s="115" t="s">
        <v>260</v>
      </c>
      <c r="B7" s="35"/>
      <c r="C7" s="115" t="s">
        <v>261</v>
      </c>
      <c r="D7" s="35"/>
      <c r="E7" s="115" t="s">
        <v>262</v>
      </c>
      <c r="F7" s="35"/>
      <c r="G7" s="115" t="s">
        <v>242</v>
      </c>
    </row>
    <row r="8" spans="1:18" ht="15.75" x14ac:dyDescent="0.25">
      <c r="A8" s="9" t="s">
        <v>88</v>
      </c>
      <c r="E8" s="140" t="s">
        <v>730</v>
      </c>
      <c r="G8" s="9" t="s">
        <v>38</v>
      </c>
    </row>
    <row r="9" spans="1:18" ht="16.5" thickBot="1" x14ac:dyDescent="0.3">
      <c r="A9" s="11" t="s">
        <v>39</v>
      </c>
      <c r="C9" s="11" t="s">
        <v>37</v>
      </c>
      <c r="E9" s="173" t="s">
        <v>39</v>
      </c>
      <c r="G9" s="11" t="s">
        <v>97</v>
      </c>
    </row>
    <row r="10" spans="1:18" ht="20.25" customHeight="1" x14ac:dyDescent="0.2">
      <c r="A10" s="102"/>
      <c r="C10" s="300" t="s">
        <v>708</v>
      </c>
      <c r="E10" s="117"/>
      <c r="G10" s="117"/>
      <c r="P10" s="15"/>
      <c r="R10" s="15"/>
    </row>
    <row r="11" spans="1:18" ht="20.25" customHeight="1" x14ac:dyDescent="0.2">
      <c r="A11" s="103"/>
      <c r="C11" s="105"/>
      <c r="E11" s="118"/>
      <c r="G11" s="118"/>
    </row>
    <row r="12" spans="1:18" ht="20.25" customHeight="1" x14ac:dyDescent="0.2">
      <c r="A12" s="103"/>
      <c r="C12" s="105"/>
      <c r="E12" s="118"/>
      <c r="G12" s="118"/>
    </row>
    <row r="13" spans="1:18" ht="20.25" customHeight="1" x14ac:dyDescent="0.2">
      <c r="A13" s="103"/>
      <c r="C13" s="105"/>
      <c r="E13" s="118"/>
      <c r="G13" s="118"/>
    </row>
    <row r="14" spans="1:18" ht="20.25" customHeight="1" x14ac:dyDescent="0.2">
      <c r="A14" s="103"/>
      <c r="C14" s="105"/>
      <c r="E14" s="118"/>
      <c r="G14" s="118"/>
    </row>
    <row r="15" spans="1:18" ht="20.25" customHeight="1" x14ac:dyDescent="0.2">
      <c r="A15" s="103"/>
      <c r="C15" s="105"/>
      <c r="E15" s="118"/>
      <c r="G15" s="118"/>
    </row>
    <row r="16" spans="1:18" ht="20.25" customHeight="1" x14ac:dyDescent="0.2">
      <c r="A16" s="103"/>
      <c r="C16" s="105"/>
      <c r="E16" s="118"/>
      <c r="G16" s="118"/>
    </row>
    <row r="17" spans="1:7" ht="20.25" customHeight="1" x14ac:dyDescent="0.2">
      <c r="A17" s="103"/>
      <c r="C17" s="105"/>
      <c r="E17" s="118"/>
      <c r="G17" s="118"/>
    </row>
    <row r="18" spans="1:7" ht="20.25" customHeight="1" x14ac:dyDescent="0.2">
      <c r="A18" s="103"/>
      <c r="C18" s="105"/>
      <c r="E18" s="118"/>
      <c r="G18" s="118"/>
    </row>
    <row r="19" spans="1:7" ht="20.25" customHeight="1" x14ac:dyDescent="0.2">
      <c r="A19" s="104"/>
      <c r="C19" s="106"/>
      <c r="E19" s="119"/>
      <c r="G19" s="119"/>
    </row>
    <row r="20" spans="1:7" ht="20.25" customHeight="1" x14ac:dyDescent="0.2">
      <c r="A20" s="104"/>
      <c r="C20" s="106"/>
      <c r="E20" s="119"/>
      <c r="G20" s="119"/>
    </row>
    <row r="21" spans="1:7" ht="20.25" customHeight="1" x14ac:dyDescent="0.2">
      <c r="A21" s="104"/>
      <c r="C21" s="106"/>
      <c r="E21" s="119"/>
      <c r="G21" s="119"/>
    </row>
    <row r="22" spans="1:7" ht="20.25" customHeight="1" x14ac:dyDescent="0.2">
      <c r="A22" s="104"/>
      <c r="C22" s="106"/>
      <c r="E22" s="119"/>
      <c r="G22" s="119"/>
    </row>
    <row r="23" spans="1:7" ht="20.25" customHeight="1" x14ac:dyDescent="0.2">
      <c r="A23" s="104"/>
      <c r="C23" s="106"/>
      <c r="E23" s="119"/>
      <c r="G23" s="119"/>
    </row>
    <row r="24" spans="1:7" ht="20.25" customHeight="1" x14ac:dyDescent="0.2">
      <c r="A24" s="104"/>
      <c r="C24" s="106"/>
      <c r="E24" s="119"/>
      <c r="G24" s="119"/>
    </row>
    <row r="25" spans="1:7" ht="20.25" customHeight="1" x14ac:dyDescent="0.2">
      <c r="A25" s="104"/>
      <c r="C25" s="106"/>
      <c r="E25" s="119"/>
      <c r="G25" s="119"/>
    </row>
    <row r="26" spans="1:7" ht="20.25" customHeight="1" x14ac:dyDescent="0.2">
      <c r="A26" s="104"/>
      <c r="C26" s="106"/>
      <c r="E26" s="119"/>
      <c r="G26" s="119"/>
    </row>
    <row r="27" spans="1:7" ht="20.25" customHeight="1" x14ac:dyDescent="0.2">
      <c r="A27" s="104"/>
      <c r="C27" s="106"/>
      <c r="E27" s="119"/>
      <c r="G27" s="119"/>
    </row>
    <row r="28" spans="1:7" ht="20.25" customHeight="1" x14ac:dyDescent="0.2">
      <c r="A28" s="104"/>
      <c r="C28" s="106"/>
      <c r="E28" s="119"/>
      <c r="G28" s="119"/>
    </row>
    <row r="29" spans="1:7" ht="20.25" customHeight="1" x14ac:dyDescent="0.2">
      <c r="A29" s="104"/>
      <c r="C29" s="106"/>
      <c r="E29" s="119"/>
      <c r="G29" s="119"/>
    </row>
    <row r="30" spans="1:7" ht="20.25" customHeight="1" x14ac:dyDescent="0.2">
      <c r="A30" s="104"/>
      <c r="C30" s="106"/>
      <c r="E30" s="119"/>
      <c r="G30" s="119"/>
    </row>
    <row r="31" spans="1:7" ht="20.25" customHeight="1" x14ac:dyDescent="0.2">
      <c r="A31" s="104"/>
      <c r="C31" s="106"/>
      <c r="E31" s="119"/>
      <c r="G31" s="119"/>
    </row>
    <row r="32" spans="1:7" ht="20.25" customHeight="1" x14ac:dyDescent="0.2">
      <c r="A32" s="103"/>
      <c r="C32" s="105"/>
      <c r="E32" s="118"/>
      <c r="G32" s="118"/>
    </row>
    <row r="33" spans="1:7" ht="20.25" customHeight="1" x14ac:dyDescent="0.2">
      <c r="A33" s="103"/>
      <c r="C33" s="105"/>
      <c r="E33" s="118"/>
      <c r="G33" s="118"/>
    </row>
    <row r="34" spans="1:7" ht="20.25" customHeight="1" x14ac:dyDescent="0.2">
      <c r="A34" s="103"/>
      <c r="C34" s="105"/>
      <c r="E34" s="118"/>
      <c r="G34" s="118"/>
    </row>
    <row r="35" spans="1:7" ht="20.25" customHeight="1" x14ac:dyDescent="0.2">
      <c r="A35" s="103"/>
      <c r="C35" s="105"/>
      <c r="E35" s="118"/>
      <c r="G35" s="118"/>
    </row>
    <row r="36" spans="1:7" ht="20.25" customHeight="1" x14ac:dyDescent="0.2">
      <c r="A36" s="103"/>
      <c r="C36" s="105"/>
      <c r="E36" s="118"/>
      <c r="G36" s="118"/>
    </row>
    <row r="37" spans="1:7" ht="20.25" customHeight="1" x14ac:dyDescent="0.2">
      <c r="A37" s="103"/>
      <c r="C37" s="105"/>
      <c r="E37" s="118"/>
      <c r="G37" s="118"/>
    </row>
    <row r="38" spans="1:7" ht="20.25" customHeight="1" x14ac:dyDescent="0.2">
      <c r="A38" s="103"/>
      <c r="C38" s="105"/>
      <c r="E38" s="118"/>
      <c r="G38" s="118"/>
    </row>
    <row r="39" spans="1:7" ht="20.25" customHeight="1" x14ac:dyDescent="0.2">
      <c r="A39" s="103"/>
      <c r="C39" s="105"/>
      <c r="E39" s="118"/>
      <c r="G39" s="118"/>
    </row>
    <row r="40" spans="1:7" ht="20.25" customHeight="1" x14ac:dyDescent="0.2">
      <c r="A40" s="103"/>
      <c r="C40" s="105"/>
      <c r="E40" s="118"/>
      <c r="G40" s="118"/>
    </row>
    <row r="41" spans="1:7" ht="20.25" customHeight="1" x14ac:dyDescent="0.2">
      <c r="A41" s="103"/>
      <c r="C41" s="105"/>
      <c r="E41" s="118"/>
      <c r="G41" s="118"/>
    </row>
    <row r="42" spans="1:7" ht="20.25" customHeight="1" x14ac:dyDescent="0.2">
      <c r="A42" s="103"/>
      <c r="C42" s="105"/>
      <c r="E42" s="118"/>
      <c r="G42" s="118"/>
    </row>
    <row r="43" spans="1:7" ht="20.25" customHeight="1" x14ac:dyDescent="0.2">
      <c r="A43" s="103"/>
      <c r="C43" s="105"/>
      <c r="E43" s="118"/>
      <c r="G43" s="118"/>
    </row>
    <row r="44" spans="1:7" ht="20.25" customHeight="1" x14ac:dyDescent="0.2">
      <c r="A44" s="103"/>
      <c r="C44" s="105"/>
      <c r="E44" s="118"/>
      <c r="G44" s="118"/>
    </row>
    <row r="45" spans="1:7" ht="20.25" customHeight="1" x14ac:dyDescent="0.2">
      <c r="A45" s="103"/>
      <c r="C45" s="105"/>
      <c r="E45" s="118"/>
      <c r="G45" s="118"/>
    </row>
    <row r="46" spans="1:7" ht="20.25" customHeight="1" x14ac:dyDescent="0.2">
      <c r="A46" s="103"/>
      <c r="C46" s="105"/>
      <c r="E46" s="118"/>
      <c r="G46" s="118"/>
    </row>
    <row r="47" spans="1:7" ht="20.25" customHeight="1" x14ac:dyDescent="0.2">
      <c r="A47" s="103"/>
      <c r="C47" s="105"/>
      <c r="E47" s="118"/>
      <c r="G47" s="118"/>
    </row>
    <row r="48" spans="1:7" ht="20.25" customHeight="1" x14ac:dyDescent="0.2">
      <c r="A48" s="103"/>
      <c r="C48" s="105"/>
      <c r="E48" s="118"/>
      <c r="G48" s="118"/>
    </row>
    <row r="49" spans="1:7" ht="20.25" customHeight="1" x14ac:dyDescent="0.2">
      <c r="A49" s="103"/>
      <c r="C49" s="105"/>
      <c r="E49" s="118"/>
      <c r="G49" s="118"/>
    </row>
    <row r="50" spans="1:7" ht="20.25" customHeight="1" x14ac:dyDescent="0.2">
      <c r="A50" s="103"/>
      <c r="C50" s="105"/>
      <c r="E50" s="118"/>
      <c r="G50" s="118"/>
    </row>
    <row r="51" spans="1:7" ht="20.25" customHeight="1" x14ac:dyDescent="0.2">
      <c r="A51" s="103"/>
      <c r="C51" s="105"/>
      <c r="E51" s="118"/>
      <c r="G51" s="118"/>
    </row>
    <row r="52" spans="1:7" ht="20.25" customHeight="1" x14ac:dyDescent="0.2">
      <c r="A52" s="103"/>
      <c r="C52" s="105"/>
      <c r="E52" s="118"/>
      <c r="G52" s="118"/>
    </row>
    <row r="53" spans="1:7" ht="20.25" customHeight="1" x14ac:dyDescent="0.2">
      <c r="A53" s="103"/>
      <c r="C53" s="105"/>
      <c r="E53" s="118"/>
      <c r="G53" s="118"/>
    </row>
    <row r="54" spans="1:7" ht="20.25" customHeight="1" x14ac:dyDescent="0.2">
      <c r="A54" s="103"/>
      <c r="C54" s="105"/>
      <c r="E54" s="118"/>
      <c r="G54" s="118"/>
    </row>
    <row r="55" spans="1:7" ht="20.25" customHeight="1" x14ac:dyDescent="0.2">
      <c r="A55" s="103"/>
      <c r="C55" s="105"/>
      <c r="E55" s="118"/>
      <c r="G55" s="118"/>
    </row>
    <row r="56" spans="1:7" ht="20.25" customHeight="1" x14ac:dyDescent="0.2">
      <c r="A56" s="103"/>
      <c r="C56" s="105"/>
      <c r="E56" s="118"/>
      <c r="G56" s="118"/>
    </row>
    <row r="57" spans="1:7" ht="24" customHeight="1" thickBot="1" x14ac:dyDescent="0.3">
      <c r="A57" s="10" t="s">
        <v>40</v>
      </c>
      <c r="E57" s="71"/>
      <c r="G57" s="120">
        <f>SUM(G10:G56)</f>
        <v>0</v>
      </c>
    </row>
    <row r="58" spans="1:7" ht="15.75" thickTop="1" x14ac:dyDescent="0.2">
      <c r="E58" s="2"/>
      <c r="G58" s="2"/>
    </row>
  </sheetData>
  <mergeCells count="3">
    <mergeCell ref="A4:G4"/>
    <mergeCell ref="A3:G3"/>
    <mergeCell ref="A5:G5"/>
  </mergeCells>
  <phoneticPr fontId="0" type="noConversion"/>
  <printOptions horizontalCentered="1"/>
  <pageMargins left="0.5" right="0.5" top="0.75" bottom="0.75" header="0.5" footer="0.5"/>
  <pageSetup scale="6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autoPageBreaks="0" fitToPage="1"/>
  </sheetPr>
  <dimension ref="A1:K34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7.44140625" style="24" customWidth="1"/>
    <col min="2" max="2" width="1.44140625" style="24" customWidth="1"/>
    <col min="3" max="3" width="26.44140625" style="24" customWidth="1"/>
    <col min="4" max="4" width="1.44140625" style="24" customWidth="1"/>
    <col min="5" max="5" width="12.6640625" style="24" customWidth="1"/>
    <col min="6" max="6" width="2.33203125" style="25" customWidth="1"/>
    <col min="7" max="7" width="14.6640625" style="24" customWidth="1"/>
    <col min="8" max="8" width="1.44140625" style="24" customWidth="1"/>
    <col min="9" max="9" width="22.88671875" style="24" customWidth="1"/>
    <col min="10" max="10" width="1.44140625" style="24" customWidth="1"/>
    <col min="11" max="11" width="12.6640625" style="24" customWidth="1"/>
    <col min="12" max="16384" width="9.6640625" style="24"/>
  </cols>
  <sheetData>
    <row r="1" spans="1:11" ht="15.75" x14ac:dyDescent="0.25">
      <c r="K1" s="8" t="str">
        <f>IF(GeneralInfo!$B$13="","",GeneralInfo!$B$13)</f>
        <v/>
      </c>
    </row>
    <row r="2" spans="1:11" ht="15.75" x14ac:dyDescent="0.25">
      <c r="K2" s="170" t="s">
        <v>420</v>
      </c>
    </row>
    <row r="3" spans="1:11" ht="15.75" customHeight="1" x14ac:dyDescent="0.25">
      <c r="A3" s="401">
        <f>GeneralInfo!$B$4</f>
        <v>0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</row>
    <row r="4" spans="1:11" ht="15.75" x14ac:dyDescent="0.25">
      <c r="A4" s="401" t="s">
        <v>421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</row>
    <row r="5" spans="1:11" ht="15.75" x14ac:dyDescent="0.25">
      <c r="A5" s="401" t="str">
        <f>"FOR THE PERIOD "&amp;TEXT(GeneralInfo!$B$14,"MM/DD/YYYY")&amp;" TO "&amp;TEXT(GeneralInfo!$B$15,"MM/DD/YYYY")</f>
        <v>FOR THE PERIOD 01/00/1900 TO 01/00/1900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</row>
    <row r="6" spans="1:11" x14ac:dyDescent="0.2">
      <c r="C6" s="27"/>
    </row>
    <row r="7" spans="1:11" ht="15.75" x14ac:dyDescent="0.25">
      <c r="A7" s="116" t="s">
        <v>260</v>
      </c>
      <c r="B7" s="36"/>
      <c r="C7" s="116" t="s">
        <v>261</v>
      </c>
      <c r="D7" s="36"/>
      <c r="E7" s="116" t="s">
        <v>262</v>
      </c>
      <c r="F7" s="36"/>
      <c r="G7" s="116" t="s">
        <v>242</v>
      </c>
      <c r="H7" s="36"/>
      <c r="I7" s="116" t="s">
        <v>243</v>
      </c>
      <c r="J7" s="36"/>
      <c r="K7" s="116" t="s">
        <v>244</v>
      </c>
    </row>
    <row r="8" spans="1:11" ht="15.75" x14ac:dyDescent="0.25">
      <c r="A8" s="171" t="s">
        <v>422</v>
      </c>
      <c r="B8" s="28"/>
      <c r="C8" s="28"/>
      <c r="D8" s="28"/>
      <c r="E8" s="28"/>
      <c r="F8" s="29"/>
      <c r="G8" s="28"/>
      <c r="H8" s="28"/>
      <c r="I8" s="28"/>
      <c r="J8" s="28"/>
      <c r="K8" s="28"/>
    </row>
    <row r="9" spans="1:11" ht="16.5" thickBot="1" x14ac:dyDescent="0.3">
      <c r="A9" s="30" t="s">
        <v>152</v>
      </c>
      <c r="B9" s="28"/>
      <c r="C9" s="31" t="s">
        <v>423</v>
      </c>
      <c r="D9" s="29"/>
      <c r="E9" s="31" t="s">
        <v>97</v>
      </c>
      <c r="F9" s="29"/>
      <c r="G9" s="31" t="s">
        <v>153</v>
      </c>
      <c r="H9" s="29"/>
      <c r="I9" s="31" t="s">
        <v>154</v>
      </c>
      <c r="J9" s="29"/>
      <c r="K9" s="31" t="s">
        <v>97</v>
      </c>
    </row>
    <row r="10" spans="1:11" ht="30.75" customHeight="1" x14ac:dyDescent="0.2">
      <c r="A10" s="107"/>
      <c r="C10" s="110"/>
      <c r="E10" s="112"/>
      <c r="F10" s="32"/>
      <c r="G10" s="107"/>
      <c r="I10" s="110"/>
      <c r="K10" s="112"/>
    </row>
    <row r="11" spans="1:11" ht="30.75" customHeight="1" x14ac:dyDescent="0.2">
      <c r="A11" s="108"/>
      <c r="C11" s="111"/>
      <c r="E11" s="113"/>
      <c r="F11" s="32"/>
      <c r="G11" s="108"/>
      <c r="I11" s="111"/>
      <c r="K11" s="113"/>
    </row>
    <row r="12" spans="1:11" ht="30.75" customHeight="1" x14ac:dyDescent="0.2">
      <c r="A12" s="108"/>
      <c r="C12" s="111"/>
      <c r="E12" s="113"/>
      <c r="F12" s="32"/>
      <c r="G12" s="108"/>
      <c r="I12" s="111"/>
      <c r="K12" s="113"/>
    </row>
    <row r="13" spans="1:11" ht="30.75" customHeight="1" x14ac:dyDescent="0.2">
      <c r="A13" s="108"/>
      <c r="C13" s="111"/>
      <c r="E13" s="113"/>
      <c r="F13" s="32"/>
      <c r="G13" s="108"/>
      <c r="I13" s="111"/>
      <c r="K13" s="113"/>
    </row>
    <row r="14" spans="1:11" ht="30.75" customHeight="1" x14ac:dyDescent="0.2">
      <c r="A14" s="108"/>
      <c r="C14" s="111"/>
      <c r="E14" s="113"/>
      <c r="F14" s="32"/>
      <c r="G14" s="108"/>
      <c r="I14" s="111"/>
      <c r="K14" s="113"/>
    </row>
    <row r="15" spans="1:11" ht="30.75" customHeight="1" x14ac:dyDescent="0.2">
      <c r="A15" s="108"/>
      <c r="C15" s="111"/>
      <c r="E15" s="113"/>
      <c r="F15" s="32"/>
      <c r="G15" s="108"/>
      <c r="I15" s="111"/>
      <c r="K15" s="113"/>
    </row>
    <row r="16" spans="1:11" ht="30.75" customHeight="1" x14ac:dyDescent="0.2">
      <c r="A16" s="108"/>
      <c r="C16" s="111"/>
      <c r="E16" s="113"/>
      <c r="F16" s="32"/>
      <c r="G16" s="108"/>
      <c r="I16" s="111"/>
      <c r="K16" s="113"/>
    </row>
    <row r="17" spans="1:11" ht="30.75" customHeight="1" x14ac:dyDescent="0.2">
      <c r="A17" s="108"/>
      <c r="C17" s="111"/>
      <c r="E17" s="113"/>
      <c r="F17" s="32"/>
      <c r="G17" s="108"/>
      <c r="I17" s="111"/>
      <c r="K17" s="113"/>
    </row>
    <row r="18" spans="1:11" ht="30.75" customHeight="1" x14ac:dyDescent="0.2">
      <c r="A18" s="108"/>
      <c r="C18" s="111"/>
      <c r="E18" s="113"/>
      <c r="F18" s="32"/>
      <c r="G18" s="108"/>
      <c r="I18" s="111"/>
      <c r="K18" s="113"/>
    </row>
    <row r="19" spans="1:11" ht="30.75" customHeight="1" x14ac:dyDescent="0.2">
      <c r="A19" s="108"/>
      <c r="C19" s="111"/>
      <c r="E19" s="113"/>
      <c r="F19" s="32"/>
      <c r="G19" s="108"/>
      <c r="I19" s="111"/>
      <c r="K19" s="113"/>
    </row>
    <row r="20" spans="1:11" ht="30.75" customHeight="1" x14ac:dyDescent="0.2">
      <c r="A20" s="108"/>
      <c r="C20" s="111"/>
      <c r="E20" s="113"/>
      <c r="F20" s="32"/>
      <c r="G20" s="108"/>
      <c r="I20" s="111"/>
      <c r="K20" s="113"/>
    </row>
    <row r="21" spans="1:11" ht="30.75" customHeight="1" x14ac:dyDescent="0.2">
      <c r="A21" s="108"/>
      <c r="C21" s="111"/>
      <c r="E21" s="113"/>
      <c r="F21" s="32"/>
      <c r="G21" s="108"/>
      <c r="I21" s="111"/>
      <c r="K21" s="113"/>
    </row>
    <row r="22" spans="1:11" ht="30.75" customHeight="1" x14ac:dyDescent="0.2">
      <c r="A22" s="108"/>
      <c r="C22" s="111"/>
      <c r="E22" s="113"/>
      <c r="F22" s="32"/>
      <c r="G22" s="108"/>
      <c r="I22" s="111"/>
      <c r="K22" s="113"/>
    </row>
    <row r="23" spans="1:11" ht="30.75" customHeight="1" x14ac:dyDescent="0.2">
      <c r="A23" s="108"/>
      <c r="C23" s="111"/>
      <c r="E23" s="113"/>
      <c r="F23" s="32"/>
      <c r="G23" s="108"/>
      <c r="I23" s="111"/>
      <c r="K23" s="113"/>
    </row>
    <row r="24" spans="1:11" ht="30.75" customHeight="1" x14ac:dyDescent="0.2">
      <c r="A24" s="108"/>
      <c r="C24" s="111"/>
      <c r="E24" s="113"/>
      <c r="F24" s="32"/>
      <c r="G24" s="108"/>
      <c r="I24" s="111"/>
      <c r="K24" s="113"/>
    </row>
    <row r="25" spans="1:11" ht="30.75" customHeight="1" x14ac:dyDescent="0.2">
      <c r="A25" s="108"/>
      <c r="C25" s="111"/>
      <c r="E25" s="113"/>
      <c r="F25" s="32"/>
      <c r="G25" s="108"/>
      <c r="I25" s="111"/>
      <c r="K25" s="113"/>
    </row>
    <row r="26" spans="1:11" ht="30.75" customHeight="1" x14ac:dyDescent="0.2">
      <c r="A26" s="108"/>
      <c r="C26" s="111"/>
      <c r="E26" s="113"/>
      <c r="F26" s="32"/>
      <c r="G26" s="108"/>
      <c r="I26" s="111"/>
      <c r="K26" s="113"/>
    </row>
    <row r="27" spans="1:11" ht="30.75" customHeight="1" x14ac:dyDescent="0.2">
      <c r="A27" s="108"/>
      <c r="C27" s="111"/>
      <c r="E27" s="113"/>
      <c r="F27" s="32"/>
      <c r="G27" s="108"/>
      <c r="I27" s="111"/>
      <c r="K27" s="113"/>
    </row>
    <row r="28" spans="1:11" ht="30.75" customHeight="1" x14ac:dyDescent="0.2">
      <c r="A28" s="108"/>
      <c r="C28" s="111"/>
      <c r="E28" s="113"/>
      <c r="F28" s="32"/>
      <c r="G28" s="108"/>
      <c r="I28" s="111"/>
      <c r="K28" s="113"/>
    </row>
    <row r="29" spans="1:11" ht="30.75" customHeight="1" x14ac:dyDescent="0.2">
      <c r="A29" s="108"/>
      <c r="C29" s="111"/>
      <c r="E29" s="113"/>
      <c r="F29" s="32"/>
      <c r="G29" s="108"/>
      <c r="I29" s="111"/>
      <c r="K29" s="113"/>
    </row>
    <row r="30" spans="1:11" ht="30.75" customHeight="1" x14ac:dyDescent="0.2">
      <c r="A30" s="109"/>
      <c r="C30" s="27"/>
      <c r="E30" s="114"/>
      <c r="F30" s="32"/>
      <c r="G30" s="109"/>
      <c r="I30" s="27"/>
      <c r="K30" s="114"/>
    </row>
    <row r="31" spans="1:11" x14ac:dyDescent="0.2">
      <c r="A31" s="34"/>
      <c r="C31" s="33"/>
      <c r="E31" s="33"/>
      <c r="G31" s="33"/>
      <c r="I31" s="33"/>
      <c r="K31" s="33"/>
    </row>
    <row r="33" spans="1:3" ht="15.75" x14ac:dyDescent="0.25">
      <c r="A33" s="26" t="s">
        <v>155</v>
      </c>
      <c r="B33" s="28"/>
      <c r="C33" s="24" t="s">
        <v>424</v>
      </c>
    </row>
    <row r="34" spans="1:3" ht="15.75" x14ac:dyDescent="0.25">
      <c r="A34" s="28"/>
      <c r="B34" s="28"/>
      <c r="C34" s="24" t="s">
        <v>425</v>
      </c>
    </row>
  </sheetData>
  <mergeCells count="3">
    <mergeCell ref="A3:K3"/>
    <mergeCell ref="A5:K5"/>
    <mergeCell ref="A4:K4"/>
  </mergeCells>
  <phoneticPr fontId="0" type="noConversion"/>
  <printOptions horizontalCentered="1"/>
  <pageMargins left="0.5" right="0.5" top="1" bottom="1" header="0.5" footer="0.5"/>
  <pageSetup scale="7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autoPageBreaks="0" fitToPage="1"/>
  </sheetPr>
  <dimension ref="A1:J26"/>
  <sheetViews>
    <sheetView showGridLines="0" showOutlineSymbols="0" zoomScale="75" zoomScaleNormal="75" workbookViewId="0">
      <selection activeCell="F11" sqref="F11"/>
    </sheetView>
  </sheetViews>
  <sheetFormatPr defaultColWidth="9.6640625" defaultRowHeight="15" x14ac:dyDescent="0.2"/>
  <cols>
    <col min="1" max="1" width="3.109375" bestFit="1" customWidth="1"/>
    <col min="2" max="2" width="12.5546875" customWidth="1"/>
    <col min="3" max="3" width="15.88671875" customWidth="1"/>
    <col min="4" max="7" width="14.88671875" customWidth="1"/>
    <col min="8" max="8" width="15" customWidth="1"/>
    <col min="9" max="9" width="12.21875" customWidth="1"/>
    <col min="10" max="10" width="14.88671875" customWidth="1"/>
  </cols>
  <sheetData>
    <row r="1" spans="1:10" ht="15.75" x14ac:dyDescent="0.25">
      <c r="J1" s="8" t="str">
        <f>IF(GeneralInfo!$B$13="","",GeneralInfo!$B$13)</f>
        <v/>
      </c>
    </row>
    <row r="2" spans="1:10" ht="15.75" x14ac:dyDescent="0.25">
      <c r="J2" s="100" t="s">
        <v>417</v>
      </c>
    </row>
    <row r="3" spans="1:10" ht="15.75" customHeight="1" x14ac:dyDescent="0.25">
      <c r="A3" s="386">
        <f>GeneralInfo!$B$4</f>
        <v>0</v>
      </c>
      <c r="B3" s="386"/>
      <c r="C3" s="386"/>
      <c r="D3" s="386"/>
      <c r="E3" s="386"/>
      <c r="F3" s="386"/>
      <c r="G3" s="386"/>
      <c r="H3" s="386"/>
      <c r="I3" s="386"/>
      <c r="J3" s="386"/>
    </row>
    <row r="4" spans="1:10" ht="15.75" x14ac:dyDescent="0.25">
      <c r="A4" s="386" t="s">
        <v>19</v>
      </c>
      <c r="B4" s="386"/>
      <c r="C4" s="386"/>
      <c r="D4" s="386"/>
      <c r="E4" s="386"/>
      <c r="F4" s="386"/>
      <c r="G4" s="386"/>
      <c r="H4" s="386"/>
      <c r="I4" s="386"/>
      <c r="J4" s="386"/>
    </row>
    <row r="5" spans="1:10" ht="15.75" x14ac:dyDescent="0.25">
      <c r="A5" s="386" t="str">
        <f>"FOR THE PERIOD "&amp;TEXT(GeneralInfo!$B$14,"MM/DD/YYYY")&amp;" TO "&amp;TEXT(GeneralInfo!$B$15,"MM/DD/YYYY")</f>
        <v>FOR THE PERIOD 01/00/1900 TO 01/00/1900</v>
      </c>
      <c r="B5" s="386"/>
      <c r="C5" s="386"/>
      <c r="D5" s="386"/>
      <c r="E5" s="386"/>
      <c r="F5" s="386"/>
      <c r="G5" s="386"/>
      <c r="H5" s="386"/>
      <c r="I5" s="386"/>
      <c r="J5" s="386"/>
    </row>
    <row r="6" spans="1:10" x14ac:dyDescent="0.2">
      <c r="C6" s="2"/>
      <c r="D6" s="2"/>
      <c r="E6" s="2"/>
      <c r="F6" s="2"/>
      <c r="G6" s="2"/>
    </row>
    <row r="7" spans="1:10" ht="15.75" x14ac:dyDescent="0.25"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</row>
    <row r="8" spans="1:10" ht="15.75" x14ac:dyDescent="0.25">
      <c r="C8" s="9"/>
      <c r="D8" s="9" t="s">
        <v>79</v>
      </c>
      <c r="E8" s="9" t="s">
        <v>79</v>
      </c>
      <c r="F8" s="9" t="s">
        <v>123</v>
      </c>
      <c r="G8" s="10"/>
      <c r="H8" s="10"/>
      <c r="I8" s="9" t="s">
        <v>21</v>
      </c>
      <c r="J8" s="9" t="s">
        <v>100</v>
      </c>
    </row>
    <row r="9" spans="1:10" ht="15.75" x14ac:dyDescent="0.25">
      <c r="C9" s="9" t="s">
        <v>121</v>
      </c>
      <c r="D9" s="9" t="s">
        <v>120</v>
      </c>
      <c r="E9" s="9" t="s">
        <v>101</v>
      </c>
      <c r="F9" s="9" t="s">
        <v>20</v>
      </c>
      <c r="G9" s="9" t="s">
        <v>123</v>
      </c>
      <c r="H9" s="9" t="s">
        <v>102</v>
      </c>
      <c r="I9" s="16" t="s">
        <v>101</v>
      </c>
      <c r="J9" s="16" t="s">
        <v>103</v>
      </c>
    </row>
    <row r="10" spans="1:10" ht="16.5" thickBot="1" x14ac:dyDescent="0.3">
      <c r="B10" s="11" t="s">
        <v>104</v>
      </c>
      <c r="C10" s="11" t="s">
        <v>20</v>
      </c>
      <c r="D10" s="11" t="s">
        <v>105</v>
      </c>
      <c r="E10" s="11" t="s">
        <v>103</v>
      </c>
      <c r="F10" s="173" t="s">
        <v>707</v>
      </c>
      <c r="G10" s="11" t="s">
        <v>103</v>
      </c>
      <c r="H10" s="11" t="s">
        <v>103</v>
      </c>
      <c r="I10" s="11" t="s">
        <v>106</v>
      </c>
      <c r="J10" s="11" t="s">
        <v>106</v>
      </c>
    </row>
    <row r="11" spans="1:10" ht="25.5" customHeight="1" x14ac:dyDescent="0.2">
      <c r="A11" s="6">
        <v>1</v>
      </c>
      <c r="B11" s="73" t="s">
        <v>182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5">
        <f>SUM(G11:I11)</f>
        <v>0</v>
      </c>
    </row>
    <row r="12" spans="1:10" ht="25.5" customHeight="1" x14ac:dyDescent="0.2">
      <c r="A12" s="6">
        <v>2</v>
      </c>
      <c r="B12" s="62" t="s">
        <v>182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5">
        <f t="shared" ref="J12:J16" si="0">SUM(G12:I12)</f>
        <v>0</v>
      </c>
    </row>
    <row r="13" spans="1:10" ht="25.5" customHeight="1" x14ac:dyDescent="0.2">
      <c r="A13" s="6">
        <v>3</v>
      </c>
      <c r="B13" s="62" t="s">
        <v>182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5">
        <f t="shared" si="0"/>
        <v>0</v>
      </c>
    </row>
    <row r="14" spans="1:10" ht="25.5" customHeight="1" x14ac:dyDescent="0.2">
      <c r="A14" s="6">
        <v>4</v>
      </c>
      <c r="B14" s="62" t="s">
        <v>182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5">
        <f t="shared" si="0"/>
        <v>0</v>
      </c>
    </row>
    <row r="15" spans="1:10" ht="25.5" customHeight="1" x14ac:dyDescent="0.2">
      <c r="A15" s="6">
        <v>5</v>
      </c>
      <c r="B15" s="62" t="s">
        <v>182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5">
        <f t="shared" si="0"/>
        <v>0</v>
      </c>
    </row>
    <row r="16" spans="1:10" ht="25.5" customHeight="1" x14ac:dyDescent="0.2">
      <c r="A16" s="6">
        <v>6</v>
      </c>
      <c r="B16" s="62" t="s">
        <v>182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5">
        <f t="shared" si="0"/>
        <v>0</v>
      </c>
    </row>
    <row r="17" spans="1:10" ht="25.5" customHeight="1" x14ac:dyDescent="0.2">
      <c r="A17" s="6">
        <v>7</v>
      </c>
      <c r="B17" t="s">
        <v>107</v>
      </c>
      <c r="C17" s="66">
        <f t="shared" ref="C17:J17" si="1">SUM(C11:C16)</f>
        <v>0</v>
      </c>
      <c r="D17" s="65">
        <f t="shared" si="1"/>
        <v>0</v>
      </c>
      <c r="E17" s="66">
        <f t="shared" si="1"/>
        <v>0</v>
      </c>
      <c r="F17" s="66">
        <f t="shared" si="1"/>
        <v>0</v>
      </c>
      <c r="G17" s="66">
        <f t="shared" si="1"/>
        <v>0</v>
      </c>
      <c r="H17" s="66">
        <f t="shared" si="1"/>
        <v>0</v>
      </c>
      <c r="I17" s="66">
        <f t="shared" si="1"/>
        <v>0</v>
      </c>
      <c r="J17" s="65">
        <f t="shared" si="1"/>
        <v>0</v>
      </c>
    </row>
    <row r="18" spans="1:10" ht="25.5" customHeight="1" x14ac:dyDescent="0.2">
      <c r="A18" s="6">
        <v>8</v>
      </c>
      <c r="B18" t="s">
        <v>122</v>
      </c>
      <c r="C18" s="3"/>
      <c r="D18" s="65">
        <f>C17</f>
        <v>0</v>
      </c>
      <c r="E18" s="3"/>
      <c r="F18" s="3"/>
      <c r="G18" s="3"/>
      <c r="H18" s="3"/>
      <c r="I18" s="3"/>
      <c r="J18" s="3"/>
    </row>
    <row r="19" spans="1:10" ht="25.5" customHeight="1" x14ac:dyDescent="0.2">
      <c r="A19" s="6">
        <v>9</v>
      </c>
      <c r="B19" t="s">
        <v>108</v>
      </c>
      <c r="C19" s="3"/>
      <c r="D19" s="64">
        <v>0</v>
      </c>
      <c r="E19" s="3"/>
      <c r="F19" s="3"/>
      <c r="G19" s="3"/>
      <c r="H19" s="3"/>
      <c r="I19" s="3"/>
      <c r="J19" s="3"/>
    </row>
    <row r="20" spans="1:10" ht="25.5" customHeight="1" x14ac:dyDescent="0.2">
      <c r="A20" s="6">
        <v>10</v>
      </c>
      <c r="B20" t="s">
        <v>109</v>
      </c>
      <c r="C20" s="3"/>
      <c r="D20" s="74">
        <v>0</v>
      </c>
      <c r="E20" s="3"/>
      <c r="F20" s="3"/>
      <c r="G20" s="3"/>
      <c r="H20" s="3"/>
      <c r="I20" s="3"/>
      <c r="J20" s="3"/>
    </row>
    <row r="21" spans="1:10" ht="25.5" customHeight="1" x14ac:dyDescent="0.2">
      <c r="A21" s="6">
        <v>11</v>
      </c>
      <c r="B21" t="s">
        <v>110</v>
      </c>
      <c r="C21" s="3"/>
      <c r="D21" s="64">
        <v>0</v>
      </c>
      <c r="E21" s="3"/>
      <c r="F21" s="3"/>
      <c r="G21" s="3"/>
      <c r="H21" s="3"/>
      <c r="I21" s="3"/>
      <c r="J21" s="3"/>
    </row>
    <row r="22" spans="1:10" ht="25.5" customHeight="1" x14ac:dyDescent="0.2">
      <c r="A22" s="6">
        <v>12</v>
      </c>
      <c r="B22" t="s">
        <v>111</v>
      </c>
      <c r="C22" s="3"/>
      <c r="D22" s="74">
        <v>0</v>
      </c>
      <c r="E22" s="3"/>
      <c r="F22" s="75" t="s">
        <v>251</v>
      </c>
      <c r="G22" t="s">
        <v>22</v>
      </c>
      <c r="H22" s="3"/>
      <c r="I22" s="3"/>
      <c r="J22" s="74">
        <v>0</v>
      </c>
    </row>
    <row r="23" spans="1:10" ht="25.5" customHeight="1" x14ac:dyDescent="0.2">
      <c r="A23" s="6">
        <v>13</v>
      </c>
      <c r="B23" t="s">
        <v>112</v>
      </c>
      <c r="C23" s="3"/>
      <c r="D23" s="64">
        <v>0</v>
      </c>
      <c r="E23" s="3"/>
      <c r="F23" s="75" t="s">
        <v>252</v>
      </c>
      <c r="G23" t="s">
        <v>23</v>
      </c>
      <c r="H23" s="3"/>
      <c r="I23" s="3"/>
      <c r="J23" s="64">
        <v>0</v>
      </c>
    </row>
    <row r="24" spans="1:10" ht="25.5" customHeight="1" x14ac:dyDescent="0.2">
      <c r="A24" s="6">
        <v>14</v>
      </c>
      <c r="B24" t="s">
        <v>138</v>
      </c>
      <c r="C24" s="3"/>
      <c r="D24" s="65">
        <f>SUM(D17:D23)</f>
        <v>0</v>
      </c>
      <c r="E24" s="3"/>
      <c r="F24" s="75" t="s">
        <v>253</v>
      </c>
      <c r="G24" t="s">
        <v>139</v>
      </c>
      <c r="H24" s="3"/>
      <c r="I24" s="3"/>
      <c r="J24" s="65">
        <f>J17+J22+J23</f>
        <v>0</v>
      </c>
    </row>
    <row r="25" spans="1:10" ht="25.5" customHeight="1" x14ac:dyDescent="0.2">
      <c r="A25" s="6">
        <v>15</v>
      </c>
      <c r="B25" s="14" t="s">
        <v>418</v>
      </c>
      <c r="C25" s="3"/>
      <c r="D25" s="65">
        <f>'sch i'!H34</f>
        <v>0</v>
      </c>
      <c r="E25" s="3"/>
      <c r="F25" s="75" t="s">
        <v>254</v>
      </c>
      <c r="G25" s="14" t="s">
        <v>419</v>
      </c>
      <c r="H25" s="3"/>
      <c r="I25" s="3"/>
      <c r="J25" s="65">
        <f>'sch j'!C32</f>
        <v>0</v>
      </c>
    </row>
    <row r="26" spans="1:10" ht="25.5" customHeight="1" x14ac:dyDescent="0.2">
      <c r="A26" s="6">
        <v>16</v>
      </c>
      <c r="B26" t="s">
        <v>113</v>
      </c>
      <c r="C26" s="3"/>
      <c r="D26" s="65">
        <f>D24-D25</f>
        <v>0</v>
      </c>
      <c r="E26" s="3"/>
      <c r="F26" s="75" t="s">
        <v>255</v>
      </c>
      <c r="G26" t="s">
        <v>113</v>
      </c>
      <c r="H26" s="3"/>
      <c r="I26" s="3"/>
      <c r="J26" s="65">
        <f>J24-J25</f>
        <v>0</v>
      </c>
    </row>
  </sheetData>
  <mergeCells count="3">
    <mergeCell ref="A4:J4"/>
    <mergeCell ref="A3:J3"/>
    <mergeCell ref="A5:J5"/>
  </mergeCells>
  <phoneticPr fontId="0" type="noConversion"/>
  <printOptions horizontalCentered="1"/>
  <pageMargins left="0.5" right="0.5" top="1" bottom="1" header="0.5" footer="0.5"/>
  <pageSetup scale="8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autoPageBreaks="0" fitToPage="1"/>
  </sheetPr>
  <dimension ref="A1:P35"/>
  <sheetViews>
    <sheetView showGridLines="0" showOutlineSymbols="0" topLeftCell="A7" zoomScale="75" zoomScaleNormal="75" workbookViewId="0">
      <selection activeCell="B35" sqref="B35"/>
    </sheetView>
  </sheetViews>
  <sheetFormatPr defaultColWidth="9.6640625" defaultRowHeight="15" x14ac:dyDescent="0.2"/>
  <cols>
    <col min="1" max="1" width="3.109375" style="3" bestFit="1" customWidth="1"/>
    <col min="2" max="2" width="38.6640625" customWidth="1"/>
    <col min="3" max="3" width="13.77734375" customWidth="1"/>
    <col min="4" max="4" width="11.6640625" bestFit="1" customWidth="1"/>
    <col min="5" max="5" width="11.6640625" style="3" customWidth="1"/>
    <col min="6" max="7" width="14.33203125" style="3" customWidth="1"/>
    <col min="8" max="8" width="15" style="3" customWidth="1"/>
    <col min="9" max="9" width="9.109375" style="3" bestFit="1" customWidth="1"/>
    <col min="10" max="10" width="13.109375" style="3" customWidth="1"/>
    <col min="11" max="11" width="11.5546875" customWidth="1"/>
    <col min="12" max="12" width="12.6640625" customWidth="1"/>
    <col min="13" max="13" width="12.21875" customWidth="1"/>
    <col min="14" max="14" width="9.6640625" customWidth="1"/>
    <col min="15" max="15" width="12.21875" customWidth="1"/>
    <col min="16" max="16" width="12.44140625" bestFit="1" customWidth="1"/>
  </cols>
  <sheetData>
    <row r="1" spans="1:16" ht="15.75" x14ac:dyDescent="0.25">
      <c r="P1" s="8" t="str">
        <f>IF(GeneralInfo!$B$13="","",GeneralInfo!$B$13)</f>
        <v/>
      </c>
    </row>
    <row r="2" spans="1:16" ht="15.75" x14ac:dyDescent="0.25">
      <c r="P2" s="100" t="s">
        <v>426</v>
      </c>
    </row>
    <row r="3" spans="1:16" ht="15.75" customHeight="1" x14ac:dyDescent="0.25">
      <c r="A3" s="386">
        <f>GeneralInfo!$B$4</f>
        <v>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</row>
    <row r="4" spans="1:16" ht="15.75" x14ac:dyDescent="0.25">
      <c r="A4" s="386" t="s">
        <v>118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</row>
    <row r="5" spans="1:16" ht="15.75" x14ac:dyDescent="0.25">
      <c r="A5" s="386" t="s">
        <v>135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</row>
    <row r="6" spans="1:16" ht="15.75" x14ac:dyDescent="0.25">
      <c r="A6" s="386" t="str">
        <f>"FOR THE PERIOD "&amp;TEXT(GeneralInfo!$B$14,"MM/DD/YYYY")&amp;" TO "&amp;TEXT(GeneralInfo!$B$15,"MM/DD/YYYY")</f>
        <v>FOR THE PERIOD 01/00/1900 TO 01/00/1900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</row>
    <row r="8" spans="1:16" ht="15.75" x14ac:dyDescent="0.25">
      <c r="C8" s="301">
        <v>1</v>
      </c>
      <c r="D8" s="301">
        <v>2</v>
      </c>
      <c r="E8" s="301">
        <v>3</v>
      </c>
      <c r="F8" s="301">
        <v>4</v>
      </c>
      <c r="G8" s="301">
        <v>5</v>
      </c>
      <c r="H8" s="301">
        <v>6</v>
      </c>
      <c r="I8" s="140">
        <v>7</v>
      </c>
      <c r="J8" s="140">
        <v>8</v>
      </c>
      <c r="K8" s="140">
        <v>9</v>
      </c>
      <c r="L8" s="140">
        <v>10</v>
      </c>
      <c r="M8" s="140">
        <v>11</v>
      </c>
      <c r="N8" s="140">
        <v>12</v>
      </c>
      <c r="O8" s="140">
        <v>13</v>
      </c>
      <c r="P8" s="140">
        <v>14</v>
      </c>
    </row>
    <row r="9" spans="1:16" ht="15.75" x14ac:dyDescent="0.25">
      <c r="C9" s="140" t="s">
        <v>716</v>
      </c>
      <c r="E9" s="301" t="s">
        <v>709</v>
      </c>
      <c r="F9" s="301" t="s">
        <v>713</v>
      </c>
      <c r="G9" s="301"/>
      <c r="H9" s="301" t="s">
        <v>709</v>
      </c>
      <c r="I9" s="13"/>
      <c r="J9" s="386" t="str">
        <f>"RCF-1 "&amp;GeneralInfo!B17</f>
        <v xml:space="preserve">RCF-1 </v>
      </c>
      <c r="K9" s="386"/>
      <c r="L9" s="386" t="str">
        <f>"RCF-2 "&amp;GeneralInfo!B20</f>
        <v xml:space="preserve">RCF-2 </v>
      </c>
      <c r="M9" s="386"/>
      <c r="N9" s="386" t="s">
        <v>66</v>
      </c>
      <c r="O9" s="386"/>
      <c r="P9" s="140" t="s">
        <v>544</v>
      </c>
    </row>
    <row r="10" spans="1:16" ht="15.75" x14ac:dyDescent="0.25">
      <c r="C10" s="140" t="s">
        <v>710</v>
      </c>
      <c r="D10" s="140" t="s">
        <v>115</v>
      </c>
      <c r="E10" s="140" t="s">
        <v>14</v>
      </c>
      <c r="F10" s="140" t="s">
        <v>710</v>
      </c>
      <c r="G10" s="140" t="s">
        <v>714</v>
      </c>
      <c r="H10" s="140" t="s">
        <v>14</v>
      </c>
      <c r="I10" s="9" t="s">
        <v>136</v>
      </c>
      <c r="J10" s="9" t="s">
        <v>14</v>
      </c>
      <c r="K10" s="9" t="s">
        <v>14</v>
      </c>
      <c r="L10" s="9" t="s">
        <v>14</v>
      </c>
      <c r="M10" s="9" t="s">
        <v>14</v>
      </c>
      <c r="N10" s="9" t="s">
        <v>14</v>
      </c>
      <c r="O10" s="9" t="s">
        <v>14</v>
      </c>
      <c r="P10" s="9" t="s">
        <v>680</v>
      </c>
    </row>
    <row r="11" spans="1:16" ht="16.5" thickBot="1" x14ac:dyDescent="0.3">
      <c r="B11" s="10" t="s">
        <v>15</v>
      </c>
      <c r="C11" s="173" t="s">
        <v>711</v>
      </c>
      <c r="D11" s="173" t="s">
        <v>712</v>
      </c>
      <c r="E11" s="173" t="s">
        <v>52</v>
      </c>
      <c r="F11" s="173" t="s">
        <v>41</v>
      </c>
      <c r="G11" s="173" t="s">
        <v>715</v>
      </c>
      <c r="H11" s="173" t="s">
        <v>20</v>
      </c>
      <c r="I11" s="11" t="s">
        <v>137</v>
      </c>
      <c r="J11" s="11" t="s">
        <v>52</v>
      </c>
      <c r="K11" s="11" t="s">
        <v>20</v>
      </c>
      <c r="L11" s="11" t="s">
        <v>52</v>
      </c>
      <c r="M11" s="11" t="s">
        <v>20</v>
      </c>
      <c r="N11" s="11" t="s">
        <v>52</v>
      </c>
      <c r="O11" s="11" t="s">
        <v>20</v>
      </c>
      <c r="P11" s="11" t="s">
        <v>152</v>
      </c>
    </row>
    <row r="12" spans="1:16" ht="21.75" customHeight="1" x14ac:dyDescent="0.2">
      <c r="A12" s="7">
        <v>1</v>
      </c>
      <c r="B12" s="14" t="s">
        <v>427</v>
      </c>
      <c r="C12" s="64">
        <v>0</v>
      </c>
      <c r="D12" s="64">
        <v>0</v>
      </c>
      <c r="E12" s="65">
        <f>C12+D12</f>
        <v>0</v>
      </c>
      <c r="F12" s="69">
        <v>0</v>
      </c>
      <c r="G12" s="69">
        <v>0</v>
      </c>
      <c r="H12" s="70">
        <f>F12+G12</f>
        <v>0</v>
      </c>
      <c r="I12" s="67">
        <f>IFERROR(ROUND(H12/E12,2),0)</f>
        <v>0</v>
      </c>
      <c r="J12" s="65">
        <f>IFERROR(INDEX('sch p'!$D$11:$D$49,MATCH('sch i'!P12,'sch p'!$A$11:$A$49,0)),0)*E12</f>
        <v>0</v>
      </c>
      <c r="K12" s="70">
        <f>IFERROR(INDEX('sch p'!$D$11:$D$49,MATCH('sch i'!P12,'sch p'!$A$11:$A$49,0)),0)*'sch i'!H12</f>
        <v>0</v>
      </c>
      <c r="L12" s="65">
        <f>IFERROR(INDEX('sch p'!$F$11:$F$49,MATCH('sch i'!P12,'sch p'!$A$11:$A$49,0)),0)*'sch i'!E12</f>
        <v>0</v>
      </c>
      <c r="M12" s="70">
        <f>IFERROR(INDEX('sch p'!$F$11:$F$49,MATCH('sch i'!P12,'sch p'!$A$11:$A$49,0)),0)*'sch i'!H12</f>
        <v>0</v>
      </c>
      <c r="N12" s="65">
        <f>E12-J12-L12</f>
        <v>0</v>
      </c>
      <c r="O12" s="70">
        <f>H12-K12-M12</f>
        <v>0</v>
      </c>
      <c r="P12" s="293"/>
    </row>
    <row r="13" spans="1:16" ht="21.75" customHeight="1" x14ac:dyDescent="0.2">
      <c r="A13" s="7">
        <v>2</v>
      </c>
      <c r="B13" s="14" t="s">
        <v>428</v>
      </c>
      <c r="C13" s="64">
        <v>0</v>
      </c>
      <c r="D13" s="64">
        <v>0</v>
      </c>
      <c r="E13" s="65">
        <f t="shared" ref="E13:E18" si="0">C13+D13</f>
        <v>0</v>
      </c>
      <c r="F13" s="69">
        <v>0</v>
      </c>
      <c r="G13" s="69">
        <v>0</v>
      </c>
      <c r="H13" s="70">
        <f t="shared" ref="H13:H18" si="1">F13+G13</f>
        <v>0</v>
      </c>
      <c r="I13" s="67">
        <f>IFERROR(ROUND(H13/E13,2),0)</f>
        <v>0</v>
      </c>
      <c r="J13" s="65">
        <f>IFERROR(INDEX('sch p'!$D$11:$D$49,MATCH('sch i'!P13,'sch p'!$A$11:$A$49,0)),0)*E13</f>
        <v>0</v>
      </c>
      <c r="K13" s="70">
        <f>IFERROR(INDEX('sch p'!$D$11:$D$49,MATCH('sch i'!P13,'sch p'!$A$11:$A$49,0)),0)*'sch i'!H13</f>
        <v>0</v>
      </c>
      <c r="L13" s="65">
        <f>IFERROR(INDEX('sch p'!$F$11:$F$49,MATCH('sch i'!P13,'sch p'!$A$11:$A$49,0)),0)*'sch i'!E13</f>
        <v>0</v>
      </c>
      <c r="M13" s="70">
        <f>IFERROR(INDEX('sch p'!$F$11:$F$49,MATCH('sch i'!P13,'sch p'!$A$11:$A$49,0)),0)*'sch i'!H13</f>
        <v>0</v>
      </c>
      <c r="N13" s="65">
        <f t="shared" ref="N13:N18" si="2">E13-J13-L13</f>
        <v>0</v>
      </c>
      <c r="O13" s="70">
        <f t="shared" ref="O13:O18" si="3">H13-K13-M13</f>
        <v>0</v>
      </c>
      <c r="P13" s="294"/>
    </row>
    <row r="14" spans="1:16" ht="21.75" customHeight="1" x14ac:dyDescent="0.2">
      <c r="A14" s="7">
        <v>3</v>
      </c>
      <c r="B14" s="14" t="s">
        <v>429</v>
      </c>
      <c r="C14" s="64">
        <v>0</v>
      </c>
      <c r="D14" s="64">
        <v>0</v>
      </c>
      <c r="E14" s="65">
        <f t="shared" si="0"/>
        <v>0</v>
      </c>
      <c r="F14" s="69">
        <v>0</v>
      </c>
      <c r="G14" s="69">
        <v>0</v>
      </c>
      <c r="H14" s="70">
        <f t="shared" si="1"/>
        <v>0</v>
      </c>
      <c r="I14" s="67">
        <f t="shared" ref="I14:I18" si="4">IFERROR(ROUND(H14/E14,2),0)</f>
        <v>0</v>
      </c>
      <c r="J14" s="65">
        <f>IFERROR(INDEX('sch p'!$D$11:$D$49,MATCH('sch i'!P14,'sch p'!$A$11:$A$49,0)),0)*E14</f>
        <v>0</v>
      </c>
      <c r="K14" s="70">
        <f>IFERROR(INDEX('sch p'!$D$11:$D$49,MATCH('sch i'!P14,'sch p'!$A$11:$A$49,0)),0)*'sch i'!H14</f>
        <v>0</v>
      </c>
      <c r="L14" s="65">
        <f>IFERROR(INDEX('sch p'!$F$11:$F$49,MATCH('sch i'!P14,'sch p'!$A$11:$A$49,0)),0)*'sch i'!E14</f>
        <v>0</v>
      </c>
      <c r="M14" s="70">
        <f>IFERROR(INDEX('sch p'!$F$11:$F$49,MATCH('sch i'!P14,'sch p'!$A$11:$A$49,0)),0)*'sch i'!H14</f>
        <v>0</v>
      </c>
      <c r="N14" s="65">
        <f t="shared" si="2"/>
        <v>0</v>
      </c>
      <c r="O14" s="70">
        <f t="shared" si="3"/>
        <v>0</v>
      </c>
      <c r="P14" s="294"/>
    </row>
    <row r="15" spans="1:16" ht="21.75" customHeight="1" x14ac:dyDescent="0.2">
      <c r="A15" s="7">
        <v>4</v>
      </c>
      <c r="B15" s="14" t="s">
        <v>430</v>
      </c>
      <c r="C15" s="64">
        <v>0</v>
      </c>
      <c r="D15" s="64">
        <v>0</v>
      </c>
      <c r="E15" s="65">
        <f t="shared" si="0"/>
        <v>0</v>
      </c>
      <c r="F15" s="69">
        <v>0</v>
      </c>
      <c r="G15" s="69">
        <v>0</v>
      </c>
      <c r="H15" s="70">
        <f t="shared" si="1"/>
        <v>0</v>
      </c>
      <c r="I15" s="67">
        <f t="shared" si="4"/>
        <v>0</v>
      </c>
      <c r="J15" s="65">
        <f>IFERROR(INDEX('sch p'!$D$11:$D$49,MATCH('sch i'!P15,'sch p'!$A$11:$A$49,0)),0)*E15</f>
        <v>0</v>
      </c>
      <c r="K15" s="70">
        <f>IFERROR(INDEX('sch p'!$D$11:$D$49,MATCH('sch i'!P15,'sch p'!$A$11:$A$49,0)),0)*'sch i'!H15</f>
        <v>0</v>
      </c>
      <c r="L15" s="65">
        <f>IFERROR(INDEX('sch p'!$F$11:$F$49,MATCH('sch i'!P15,'sch p'!$A$11:$A$49,0)),0)*'sch i'!E15</f>
        <v>0</v>
      </c>
      <c r="M15" s="70">
        <f>IFERROR(INDEX('sch p'!$F$11:$F$49,MATCH('sch i'!P15,'sch p'!$A$11:$A$49,0)),0)*'sch i'!H15</f>
        <v>0</v>
      </c>
      <c r="N15" s="65">
        <f t="shared" si="2"/>
        <v>0</v>
      </c>
      <c r="O15" s="70">
        <f t="shared" si="3"/>
        <v>0</v>
      </c>
      <c r="P15" s="294"/>
    </row>
    <row r="16" spans="1:16" ht="21.75" customHeight="1" x14ac:dyDescent="0.2">
      <c r="A16" s="7">
        <v>5</v>
      </c>
      <c r="B16" s="14" t="s">
        <v>17</v>
      </c>
      <c r="C16" s="64">
        <v>0</v>
      </c>
      <c r="D16" s="64">
        <v>0</v>
      </c>
      <c r="E16" s="65">
        <f t="shared" si="0"/>
        <v>0</v>
      </c>
      <c r="F16" s="69">
        <v>0</v>
      </c>
      <c r="G16" s="69">
        <v>0</v>
      </c>
      <c r="H16" s="70">
        <f t="shared" si="1"/>
        <v>0</v>
      </c>
      <c r="I16" s="67">
        <f>IFERROR(ROUND(H16/E16,2),0)</f>
        <v>0</v>
      </c>
      <c r="J16" s="65">
        <f>IFERROR(INDEX('sch p'!$D$11:$D$49,MATCH('sch i'!P16,'sch p'!$A$11:$A$49,0)),0)*E16</f>
        <v>0</v>
      </c>
      <c r="K16" s="70">
        <f>IFERROR(INDEX('sch p'!$D$11:$D$49,MATCH('sch i'!P16,'sch p'!$A$11:$A$49,0)),0)*'sch i'!H16</f>
        <v>0</v>
      </c>
      <c r="L16" s="65">
        <f>IFERROR(INDEX('sch p'!$F$11:$F$49,MATCH('sch i'!P16,'sch p'!$A$11:$A$49,0)),0)*'sch i'!E16</f>
        <v>0</v>
      </c>
      <c r="M16" s="70">
        <f>IFERROR(INDEX('sch p'!$F$11:$F$49,MATCH('sch i'!P16,'sch p'!$A$11:$A$49,0)),0)*'sch i'!H16</f>
        <v>0</v>
      </c>
      <c r="N16" s="65">
        <f t="shared" si="2"/>
        <v>0</v>
      </c>
      <c r="O16" s="70">
        <f t="shared" si="3"/>
        <v>0</v>
      </c>
      <c r="P16" s="294"/>
    </row>
    <row r="17" spans="1:16" ht="21.75" customHeight="1" x14ac:dyDescent="0.2">
      <c r="A17" s="7">
        <v>6</v>
      </c>
      <c r="B17" s="14" t="s">
        <v>18</v>
      </c>
      <c r="C17" s="64">
        <v>0</v>
      </c>
      <c r="D17" s="64">
        <v>0</v>
      </c>
      <c r="E17" s="65">
        <f t="shared" si="0"/>
        <v>0</v>
      </c>
      <c r="F17" s="69">
        <v>0</v>
      </c>
      <c r="G17" s="69">
        <v>0</v>
      </c>
      <c r="H17" s="70">
        <f t="shared" si="1"/>
        <v>0</v>
      </c>
      <c r="I17" s="67">
        <f t="shared" si="4"/>
        <v>0</v>
      </c>
      <c r="J17" s="65">
        <f>IFERROR(INDEX('sch p'!$D$11:$D$49,MATCH('sch i'!P17,'sch p'!$A$11:$A$49,0)),0)*E17</f>
        <v>0</v>
      </c>
      <c r="K17" s="70">
        <f>IFERROR(INDEX('sch p'!$D$11:$D$49,MATCH('sch i'!P17,'sch p'!$A$11:$A$49,0)),0)*'sch i'!H17</f>
        <v>0</v>
      </c>
      <c r="L17" s="65">
        <f>IFERROR(INDEX('sch p'!$F$11:$F$49,MATCH('sch i'!P17,'sch p'!$A$11:$A$49,0)),0)*'sch i'!E17</f>
        <v>0</v>
      </c>
      <c r="M17" s="70">
        <f>IFERROR(INDEX('sch p'!$F$11:$F$49,MATCH('sch i'!P17,'sch p'!$A$11:$A$49,0)),0)*'sch i'!H17</f>
        <v>0</v>
      </c>
      <c r="N17" s="65">
        <f t="shared" si="2"/>
        <v>0</v>
      </c>
      <c r="O17" s="70">
        <f t="shared" si="3"/>
        <v>0</v>
      </c>
      <c r="P17" s="294"/>
    </row>
    <row r="18" spans="1:16" ht="21.75" customHeight="1" x14ac:dyDescent="0.2">
      <c r="A18" s="7">
        <v>7</v>
      </c>
      <c r="B18" s="14" t="s">
        <v>431</v>
      </c>
      <c r="C18" s="64">
        <v>0</v>
      </c>
      <c r="D18" s="64">
        <v>0</v>
      </c>
      <c r="E18" s="65">
        <f t="shared" si="0"/>
        <v>0</v>
      </c>
      <c r="F18" s="69">
        <v>0</v>
      </c>
      <c r="G18" s="69">
        <v>0</v>
      </c>
      <c r="H18" s="70">
        <f t="shared" si="1"/>
        <v>0</v>
      </c>
      <c r="I18" s="67">
        <f t="shared" si="4"/>
        <v>0</v>
      </c>
      <c r="J18" s="65">
        <f>IFERROR(INDEX('sch p'!$D$11:$D$49,MATCH('sch i'!P18,'sch p'!$A$11:$A$49,0)),0)*E18</f>
        <v>0</v>
      </c>
      <c r="K18" s="70">
        <f>IFERROR(INDEX('sch p'!$D$11:$D$49,MATCH('sch i'!P18,'sch p'!$A$11:$A$49,0)),0)*'sch i'!H18</f>
        <v>0</v>
      </c>
      <c r="L18" s="65">
        <f>IFERROR(INDEX('sch p'!$F$11:$F$49,MATCH('sch i'!P18,'sch p'!$A$11:$A$49,0)),0)*'sch i'!E18</f>
        <v>0</v>
      </c>
      <c r="M18" s="70">
        <f>IFERROR(INDEX('sch p'!$F$11:$F$49,MATCH('sch i'!P18,'sch p'!$A$11:$A$49,0)),0)*'sch i'!H18</f>
        <v>0</v>
      </c>
      <c r="N18" s="65">
        <f t="shared" si="2"/>
        <v>0</v>
      </c>
      <c r="O18" s="70">
        <f t="shared" si="3"/>
        <v>0</v>
      </c>
      <c r="P18" s="294"/>
    </row>
    <row r="19" spans="1:16" ht="21.75" customHeight="1" x14ac:dyDescent="0.2">
      <c r="A19" s="7">
        <v>8</v>
      </c>
      <c r="B19" s="14" t="s">
        <v>432</v>
      </c>
      <c r="C19" s="65">
        <f t="shared" ref="C19:D19" si="5">SUM(C12:C18)</f>
        <v>0</v>
      </c>
      <c r="D19" s="65">
        <f t="shared" si="5"/>
        <v>0</v>
      </c>
      <c r="E19" s="65">
        <f>SUM(E12:E18)</f>
        <v>0</v>
      </c>
      <c r="F19" s="70">
        <f t="shared" ref="F19:G19" si="6">SUM(F12:F18)</f>
        <v>0</v>
      </c>
      <c r="G19" s="70">
        <f t="shared" si="6"/>
        <v>0</v>
      </c>
      <c r="H19" s="70">
        <f>SUM(H12:H18)</f>
        <v>0</v>
      </c>
      <c r="I19" s="68"/>
      <c r="J19" s="65">
        <f>SUM(J12:J18)</f>
        <v>0</v>
      </c>
      <c r="K19" s="70">
        <f t="shared" ref="K19:O19" si="7">SUM(K12:K18)</f>
        <v>0</v>
      </c>
      <c r="L19" s="65">
        <f t="shared" si="7"/>
        <v>0</v>
      </c>
      <c r="M19" s="70">
        <f t="shared" si="7"/>
        <v>0</v>
      </c>
      <c r="N19" s="65">
        <f t="shared" si="7"/>
        <v>0</v>
      </c>
      <c r="O19" s="70">
        <f t="shared" si="7"/>
        <v>0</v>
      </c>
    </row>
    <row r="20" spans="1:16" ht="21.75" customHeight="1" x14ac:dyDescent="0.25">
      <c r="B20" s="58" t="s">
        <v>433</v>
      </c>
      <c r="C20" s="63"/>
      <c r="D20" s="63"/>
      <c r="E20" s="63"/>
      <c r="F20" s="71"/>
      <c r="G20" s="71"/>
      <c r="H20" s="71"/>
      <c r="I20" s="68"/>
      <c r="J20"/>
    </row>
    <row r="21" spans="1:16" ht="21.75" customHeight="1" x14ac:dyDescent="0.2">
      <c r="A21" s="7">
        <v>9</v>
      </c>
      <c r="B21" s="14" t="s">
        <v>93</v>
      </c>
      <c r="C21" s="64">
        <v>0</v>
      </c>
      <c r="D21" s="64">
        <v>0</v>
      </c>
      <c r="E21" s="65">
        <f>C21+D21</f>
        <v>0</v>
      </c>
      <c r="F21" s="69">
        <v>0</v>
      </c>
      <c r="G21" s="69">
        <v>0</v>
      </c>
      <c r="H21" s="70">
        <f>F21+G21</f>
        <v>0</v>
      </c>
      <c r="I21" s="67">
        <f>IFERROR(ROUND(H21/E21,2),0)</f>
        <v>0</v>
      </c>
      <c r="J21" s="65">
        <f>IFERROR(INDEX('sch p'!$D$11:$D$49,MATCH('sch i'!P21,'sch p'!$A$11:$A$49,0)),0)*E21</f>
        <v>0</v>
      </c>
      <c r="K21" s="70">
        <f>IFERROR(INDEX('sch p'!$D$11:$D$49,MATCH('sch i'!P21,'sch p'!$A$11:$A$49,0)),0)*'sch i'!H21</f>
        <v>0</v>
      </c>
      <c r="L21" s="65">
        <f>IFERROR(INDEX('sch p'!$F$11:$F$49,MATCH('sch i'!P21,'sch p'!$A$11:$A$49,0)),0)*'sch i'!E21</f>
        <v>0</v>
      </c>
      <c r="M21" s="70">
        <f>IFERROR(INDEX('sch p'!$F$11:$F$49,MATCH('sch i'!P21,'sch p'!$A$11:$A$49,0)),0)*'sch i'!H21</f>
        <v>0</v>
      </c>
      <c r="N21" s="65">
        <f>E21-J21-L21</f>
        <v>0</v>
      </c>
      <c r="O21" s="70">
        <f>H21-K21-M21</f>
        <v>0</v>
      </c>
      <c r="P21" s="295"/>
    </row>
    <row r="22" spans="1:16" ht="21.75" customHeight="1" x14ac:dyDescent="0.2">
      <c r="A22" s="7">
        <v>10</v>
      </c>
      <c r="B22" s="14" t="s">
        <v>94</v>
      </c>
      <c r="C22" s="64">
        <v>0</v>
      </c>
      <c r="D22" s="64">
        <v>0</v>
      </c>
      <c r="E22" s="65">
        <f t="shared" ref="E22:E23" si="8">C22+D22</f>
        <v>0</v>
      </c>
      <c r="F22" s="69">
        <v>0</v>
      </c>
      <c r="G22" s="69">
        <v>0</v>
      </c>
      <c r="H22" s="70">
        <f t="shared" ref="H22:H23" si="9">F22+G22</f>
        <v>0</v>
      </c>
      <c r="I22" s="67">
        <f t="shared" ref="I22:I30" si="10">IFERROR(ROUND(H22/E22,2),0)</f>
        <v>0</v>
      </c>
      <c r="J22" s="65">
        <f>IFERROR(INDEX('sch p'!$D$11:$D$49,MATCH('sch i'!P22,'sch p'!$A$11:$A$49,0)),0)*E22</f>
        <v>0</v>
      </c>
      <c r="K22" s="70">
        <f>IFERROR(INDEX('sch p'!$D$11:$D$49,MATCH('sch i'!P22,'sch p'!$A$11:$A$49,0)),0)*'sch i'!H22</f>
        <v>0</v>
      </c>
      <c r="L22" s="65">
        <f>IFERROR(INDEX('sch p'!$F$11:$F$49,MATCH('sch i'!P22,'sch p'!$A$11:$A$49,0)),0)*'sch i'!E22</f>
        <v>0</v>
      </c>
      <c r="M22" s="70">
        <f>IFERROR(INDEX('sch p'!$F$11:$F$49,MATCH('sch i'!P22,'sch p'!$A$11:$A$49,0)),0)*'sch i'!H22</f>
        <v>0</v>
      </c>
      <c r="N22" s="65">
        <f t="shared" ref="N22:N23" si="11">E22-J22-L22</f>
        <v>0</v>
      </c>
      <c r="O22" s="70">
        <f t="shared" ref="O22:O23" si="12">H22-K22-M22</f>
        <v>0</v>
      </c>
      <c r="P22" s="294"/>
    </row>
    <row r="23" spans="1:16" ht="21.75" customHeight="1" x14ac:dyDescent="0.2">
      <c r="A23" s="7">
        <v>11</v>
      </c>
      <c r="B23" s="14" t="s">
        <v>95</v>
      </c>
      <c r="C23" s="64">
        <v>0</v>
      </c>
      <c r="D23" s="64">
        <v>0</v>
      </c>
      <c r="E23" s="65">
        <f t="shared" si="8"/>
        <v>0</v>
      </c>
      <c r="F23" s="69">
        <v>0</v>
      </c>
      <c r="G23" s="69">
        <v>0</v>
      </c>
      <c r="H23" s="70">
        <f t="shared" si="9"/>
        <v>0</v>
      </c>
      <c r="I23" s="67">
        <f>IFERROR(ROUND(H23/E23,2),0)</f>
        <v>0</v>
      </c>
      <c r="J23" s="65">
        <f>IFERROR(INDEX('sch p'!$D$11:$D$49,MATCH('sch i'!P23,'sch p'!$A$11:$A$49,0)),0)*E23</f>
        <v>0</v>
      </c>
      <c r="K23" s="70">
        <f>IFERROR(INDEX('sch p'!$D$11:$D$49,MATCH('sch i'!P23,'sch p'!$A$11:$A$49,0)),0)*'sch i'!H23</f>
        <v>0</v>
      </c>
      <c r="L23" s="65">
        <f>IFERROR(INDEX('sch p'!$F$11:$F$49,MATCH('sch i'!P23,'sch p'!$A$11:$A$49,0)),0)*'sch i'!E23</f>
        <v>0</v>
      </c>
      <c r="M23" s="70">
        <f>IFERROR(INDEX('sch p'!$F$11:$F$49,MATCH('sch i'!P23,'sch p'!$A$11:$A$49,0)),0)*'sch i'!H23</f>
        <v>0</v>
      </c>
      <c r="N23" s="65">
        <f t="shared" si="11"/>
        <v>0</v>
      </c>
      <c r="O23" s="70">
        <f t="shared" si="12"/>
        <v>0</v>
      </c>
      <c r="P23" s="295"/>
    </row>
    <row r="24" spans="1:16" ht="21.75" customHeight="1" x14ac:dyDescent="0.2">
      <c r="A24" s="7">
        <v>12</v>
      </c>
      <c r="B24" s="14" t="s">
        <v>435</v>
      </c>
      <c r="C24" s="65">
        <f t="shared" ref="C24:D24" si="13">SUM(C21:C23)</f>
        <v>0</v>
      </c>
      <c r="D24" s="65">
        <f t="shared" si="13"/>
        <v>0</v>
      </c>
      <c r="E24" s="65">
        <f>SUM(E21:E23)</f>
        <v>0</v>
      </c>
      <c r="F24" s="70">
        <f t="shared" ref="F24:G24" si="14">SUM(F21:F23)</f>
        <v>0</v>
      </c>
      <c r="G24" s="70">
        <f t="shared" si="14"/>
        <v>0</v>
      </c>
      <c r="H24" s="70">
        <f>SUM(H21:H23)</f>
        <v>0</v>
      </c>
      <c r="I24" s="68"/>
      <c r="J24" s="65">
        <f>SUM(J21:J23)</f>
        <v>0</v>
      </c>
      <c r="K24" s="70">
        <f t="shared" ref="K24:O24" si="15">SUM(K21:K23)</f>
        <v>0</v>
      </c>
      <c r="L24" s="65">
        <f t="shared" si="15"/>
        <v>0</v>
      </c>
      <c r="M24" s="70">
        <f t="shared" si="15"/>
        <v>0</v>
      </c>
      <c r="N24" s="65">
        <f t="shared" si="15"/>
        <v>0</v>
      </c>
      <c r="O24" s="70">
        <f t="shared" si="15"/>
        <v>0</v>
      </c>
    </row>
    <row r="25" spans="1:16" ht="21.75" customHeight="1" x14ac:dyDescent="0.25">
      <c r="B25" s="58" t="s">
        <v>434</v>
      </c>
      <c r="C25" s="63"/>
      <c r="D25" s="63"/>
      <c r="E25" s="63"/>
      <c r="F25" s="71"/>
      <c r="G25" s="71"/>
      <c r="H25" s="71"/>
      <c r="I25" s="68"/>
      <c r="J25"/>
    </row>
    <row r="26" spans="1:16" ht="21.75" customHeight="1" x14ac:dyDescent="0.2">
      <c r="A26" s="7">
        <v>13</v>
      </c>
      <c r="B26" s="14" t="s">
        <v>436</v>
      </c>
      <c r="C26" s="64">
        <v>0</v>
      </c>
      <c r="D26" s="64">
        <v>0</v>
      </c>
      <c r="E26" s="65">
        <f>C26+D26</f>
        <v>0</v>
      </c>
      <c r="F26" s="69">
        <v>0</v>
      </c>
      <c r="G26" s="69">
        <v>0</v>
      </c>
      <c r="H26" s="70">
        <f>F26+G26</f>
        <v>0</v>
      </c>
      <c r="I26" s="67">
        <f>IFERROR(ROUND(H26/E26,2),0)</f>
        <v>0</v>
      </c>
      <c r="J26" s="65">
        <f>IFERROR(INDEX('sch p'!$D$11:$D$49,MATCH('sch i'!P26,'sch p'!$A$11:$A$49,0)),0)*E26</f>
        <v>0</v>
      </c>
      <c r="K26" s="70">
        <f>IFERROR(INDEX('sch p'!$D$11:$D$49,MATCH('sch i'!P26,'sch p'!$A$11:$A$49,0)),0)*'sch i'!H26</f>
        <v>0</v>
      </c>
      <c r="L26" s="65">
        <f>IFERROR(INDEX('sch p'!$F$11:$F$49,MATCH('sch i'!P26,'sch p'!$A$11:$A$49,0)),0)*'sch i'!E26</f>
        <v>0</v>
      </c>
      <c r="M26" s="70">
        <f>IFERROR(INDEX('sch p'!$F$11:$F$49,MATCH('sch i'!P26,'sch p'!$A$11:$A$49,0)),0)*'sch i'!H26</f>
        <v>0</v>
      </c>
      <c r="N26" s="65">
        <f>E26-J26-L26</f>
        <v>0</v>
      </c>
      <c r="O26" s="70">
        <f>H26-K26-M26</f>
        <v>0</v>
      </c>
      <c r="P26" s="295"/>
    </row>
    <row r="27" spans="1:16" ht="21.75" customHeight="1" x14ac:dyDescent="0.2">
      <c r="A27" s="7">
        <v>14</v>
      </c>
      <c r="B27" s="14" t="s">
        <v>437</v>
      </c>
      <c r="C27" s="64">
        <v>0</v>
      </c>
      <c r="D27" s="64">
        <v>0</v>
      </c>
      <c r="E27" s="65">
        <f t="shared" ref="E27:E30" si="16">C27+D27</f>
        <v>0</v>
      </c>
      <c r="F27" s="69">
        <v>0</v>
      </c>
      <c r="G27" s="69">
        <v>0</v>
      </c>
      <c r="H27" s="70">
        <f t="shared" ref="H27:H30" si="17">F27+G27</f>
        <v>0</v>
      </c>
      <c r="I27" s="67">
        <f t="shared" si="10"/>
        <v>0</v>
      </c>
      <c r="J27" s="65">
        <f>IFERROR(INDEX('sch p'!$D$11:$D$49,MATCH('sch i'!P27,'sch p'!$A$11:$A$49,0)),0)*E27</f>
        <v>0</v>
      </c>
      <c r="K27" s="70">
        <f>IFERROR(INDEX('sch p'!$D$11:$D$49,MATCH('sch i'!P27,'sch p'!$A$11:$A$49,0)),0)*'sch i'!H27</f>
        <v>0</v>
      </c>
      <c r="L27" s="65">
        <f>IFERROR(INDEX('sch p'!$F$11:$F$49,MATCH('sch i'!P27,'sch p'!$A$11:$A$49,0)),0)*'sch i'!E27</f>
        <v>0</v>
      </c>
      <c r="M27" s="70">
        <f>IFERROR(INDEX('sch p'!$F$11:$F$49,MATCH('sch i'!P27,'sch p'!$A$11:$A$49,0)),0)*'sch i'!H27</f>
        <v>0</v>
      </c>
      <c r="N27" s="65">
        <f t="shared" ref="N27:N30" si="18">E27-J27-L27</f>
        <v>0</v>
      </c>
      <c r="O27" s="70">
        <f t="shared" ref="O27:O30" si="19">H27-K27-M27</f>
        <v>0</v>
      </c>
      <c r="P27" s="294"/>
    </row>
    <row r="28" spans="1:16" ht="21.75" customHeight="1" x14ac:dyDescent="0.2">
      <c r="A28" s="7">
        <v>15</v>
      </c>
      <c r="B28" s="14" t="s">
        <v>438</v>
      </c>
      <c r="C28" s="64">
        <v>0</v>
      </c>
      <c r="D28" s="64">
        <v>0</v>
      </c>
      <c r="E28" s="65">
        <f t="shared" si="16"/>
        <v>0</v>
      </c>
      <c r="F28" s="69">
        <v>0</v>
      </c>
      <c r="G28" s="69">
        <v>0</v>
      </c>
      <c r="H28" s="70">
        <f t="shared" si="17"/>
        <v>0</v>
      </c>
      <c r="I28" s="67">
        <f>IFERROR(ROUND(H28/E28,2),0)</f>
        <v>0</v>
      </c>
      <c r="J28" s="65">
        <f>IFERROR(INDEX('sch p'!$D$11:$D$49,MATCH('sch i'!P28,'sch p'!$A$11:$A$49,0)),0)*E28</f>
        <v>0</v>
      </c>
      <c r="K28" s="70">
        <f>IFERROR(INDEX('sch p'!$D$11:$D$49,MATCH('sch i'!P28,'sch p'!$A$11:$A$49,0)),0)*'sch i'!H28</f>
        <v>0</v>
      </c>
      <c r="L28" s="65">
        <f>IFERROR(INDEX('sch p'!$F$11:$F$49,MATCH('sch i'!P28,'sch p'!$A$11:$A$49,0)),0)*'sch i'!E28</f>
        <v>0</v>
      </c>
      <c r="M28" s="70">
        <f>IFERROR(INDEX('sch p'!$F$11:$F$49,MATCH('sch i'!P28,'sch p'!$A$11:$A$49,0)),0)*'sch i'!H28</f>
        <v>0</v>
      </c>
      <c r="N28" s="65">
        <f t="shared" si="18"/>
        <v>0</v>
      </c>
      <c r="O28" s="70">
        <f t="shared" si="19"/>
        <v>0</v>
      </c>
      <c r="P28" s="294"/>
    </row>
    <row r="29" spans="1:16" ht="21.75" customHeight="1" x14ac:dyDescent="0.2">
      <c r="A29" s="7">
        <v>16</v>
      </c>
      <c r="B29" s="172" t="s">
        <v>66</v>
      </c>
      <c r="C29" s="64">
        <v>0</v>
      </c>
      <c r="D29" s="64">
        <v>0</v>
      </c>
      <c r="E29" s="65">
        <f t="shared" si="16"/>
        <v>0</v>
      </c>
      <c r="F29" s="69">
        <v>0</v>
      </c>
      <c r="G29" s="69">
        <v>0</v>
      </c>
      <c r="H29" s="70">
        <f t="shared" si="17"/>
        <v>0</v>
      </c>
      <c r="I29" s="67">
        <f t="shared" si="10"/>
        <v>0</v>
      </c>
      <c r="J29" s="65">
        <f>IFERROR(INDEX('sch p'!$D$11:$D$49,MATCH('sch i'!P29,'sch p'!$A$11:$A$49,0)),0)*E29</f>
        <v>0</v>
      </c>
      <c r="K29" s="70">
        <f>IFERROR(INDEX('sch p'!$D$11:$D$49,MATCH('sch i'!P29,'sch p'!$A$11:$A$49,0)),0)*'sch i'!H29</f>
        <v>0</v>
      </c>
      <c r="L29" s="65">
        <f>IFERROR(INDEX('sch p'!$F$11:$F$49,MATCH('sch i'!P29,'sch p'!$A$11:$A$49,0)),0)*'sch i'!E29</f>
        <v>0</v>
      </c>
      <c r="M29" s="70">
        <f>IFERROR(INDEX('sch p'!$F$11:$F$49,MATCH('sch i'!P29,'sch p'!$A$11:$A$49,0)),0)*'sch i'!H29</f>
        <v>0</v>
      </c>
      <c r="N29" s="65">
        <f t="shared" si="18"/>
        <v>0</v>
      </c>
      <c r="O29" s="70">
        <f t="shared" si="19"/>
        <v>0</v>
      </c>
      <c r="P29" s="294"/>
    </row>
    <row r="30" spans="1:16" ht="21.75" customHeight="1" x14ac:dyDescent="0.2">
      <c r="A30" s="7">
        <v>17</v>
      </c>
      <c r="B30" s="172" t="s">
        <v>66</v>
      </c>
      <c r="C30" s="64">
        <v>0</v>
      </c>
      <c r="D30" s="64">
        <v>0</v>
      </c>
      <c r="E30" s="65">
        <f t="shared" si="16"/>
        <v>0</v>
      </c>
      <c r="F30" s="69">
        <v>0</v>
      </c>
      <c r="G30" s="69">
        <v>0</v>
      </c>
      <c r="H30" s="70">
        <f t="shared" si="17"/>
        <v>0</v>
      </c>
      <c r="I30" s="67">
        <f t="shared" si="10"/>
        <v>0</v>
      </c>
      <c r="J30" s="65">
        <f>IFERROR(INDEX('sch p'!$D$11:$D$49,MATCH('sch i'!P30,'sch p'!$A$11:$A$49,0)),0)*E30</f>
        <v>0</v>
      </c>
      <c r="K30" s="70">
        <f>IFERROR(INDEX('sch p'!$D$11:$D$49,MATCH('sch i'!P30,'sch p'!$A$11:$A$49,0)),0)*'sch i'!H30</f>
        <v>0</v>
      </c>
      <c r="L30" s="65">
        <f>IFERROR(INDEX('sch p'!$F$11:$F$49,MATCH('sch i'!P30,'sch p'!$A$11:$A$49,0)),0)*'sch i'!E30</f>
        <v>0</v>
      </c>
      <c r="M30" s="70">
        <f>IFERROR(INDEX('sch p'!$F$11:$F$49,MATCH('sch i'!P30,'sch p'!$A$11:$A$49,0)),0)*'sch i'!H30</f>
        <v>0</v>
      </c>
      <c r="N30" s="65">
        <f t="shared" si="18"/>
        <v>0</v>
      </c>
      <c r="O30" s="70">
        <f t="shared" si="19"/>
        <v>0</v>
      </c>
      <c r="P30" s="294"/>
    </row>
    <row r="31" spans="1:16" ht="21.75" customHeight="1" x14ac:dyDescent="0.2">
      <c r="A31" s="7">
        <v>18</v>
      </c>
      <c r="B31" s="14" t="s">
        <v>439</v>
      </c>
      <c r="C31" s="65">
        <f t="shared" ref="C31:D31" si="20">SUM(C26:C30)</f>
        <v>0</v>
      </c>
      <c r="D31" s="65">
        <f t="shared" si="20"/>
        <v>0</v>
      </c>
      <c r="E31" s="65">
        <f>SUM(E26:E30)</f>
        <v>0</v>
      </c>
      <c r="F31" s="70">
        <f t="shared" ref="F31:G31" si="21">SUM(F26:F30)</f>
        <v>0</v>
      </c>
      <c r="G31" s="70">
        <f t="shared" si="21"/>
        <v>0</v>
      </c>
      <c r="H31" s="70">
        <f>SUM(H26:H30)</f>
        <v>0</v>
      </c>
      <c r="I31" s="68"/>
      <c r="J31" s="65">
        <f t="shared" ref="J31:O31" si="22">SUM(J26:J30)</f>
        <v>0</v>
      </c>
      <c r="K31" s="70">
        <f t="shared" si="22"/>
        <v>0</v>
      </c>
      <c r="L31" s="65">
        <f t="shared" si="22"/>
        <v>0</v>
      </c>
      <c r="M31" s="70">
        <f t="shared" si="22"/>
        <v>0</v>
      </c>
      <c r="N31" s="65">
        <f t="shared" si="22"/>
        <v>0</v>
      </c>
      <c r="O31" s="70">
        <f t="shared" si="22"/>
        <v>0</v>
      </c>
    </row>
    <row r="32" spans="1:16" ht="21.75" customHeight="1" x14ac:dyDescent="0.2">
      <c r="A32" s="7">
        <v>19</v>
      </c>
      <c r="B32" s="14" t="s">
        <v>440</v>
      </c>
      <c r="C32" s="66">
        <f t="shared" ref="C32:D32" si="23">C19+C24+C31</f>
        <v>0</v>
      </c>
      <c r="D32" s="66">
        <f t="shared" si="23"/>
        <v>0</v>
      </c>
      <c r="E32" s="66">
        <f>E19+E24+E31</f>
        <v>0</v>
      </c>
      <c r="F32" s="72">
        <f t="shared" ref="F32:G32" si="24">F19+F24+F31</f>
        <v>0</v>
      </c>
      <c r="G32" s="72">
        <f t="shared" si="24"/>
        <v>0</v>
      </c>
      <c r="H32" s="72">
        <f>H19+H24+H31</f>
        <v>0</v>
      </c>
      <c r="J32" s="65">
        <f>J19+J24+J31</f>
        <v>0</v>
      </c>
      <c r="K32" s="70">
        <f t="shared" ref="K32:O32" si="25">K19+K24+K31</f>
        <v>0</v>
      </c>
      <c r="L32" s="65">
        <f t="shared" si="25"/>
        <v>0</v>
      </c>
      <c r="M32" s="70">
        <f t="shared" si="25"/>
        <v>0</v>
      </c>
      <c r="N32" s="65">
        <f t="shared" si="25"/>
        <v>0</v>
      </c>
      <c r="O32" s="70">
        <f t="shared" si="25"/>
        <v>0</v>
      </c>
    </row>
    <row r="33" spans="1:16" ht="21.75" customHeight="1" x14ac:dyDescent="0.2">
      <c r="A33" s="7">
        <v>20</v>
      </c>
      <c r="B33" s="14" t="s">
        <v>694</v>
      </c>
      <c r="C33" s="3"/>
      <c r="D33" s="3"/>
      <c r="H33" s="70">
        <f>'sch j'!H32</f>
        <v>0</v>
      </c>
    </row>
    <row r="34" spans="1:16" ht="21.75" customHeight="1" x14ac:dyDescent="0.2">
      <c r="A34" s="7">
        <v>21</v>
      </c>
      <c r="B34" s="14" t="s">
        <v>724</v>
      </c>
      <c r="C34" s="3"/>
      <c r="D34" s="3"/>
      <c r="H34" s="70">
        <f>H32+H33</f>
        <v>0</v>
      </c>
    </row>
    <row r="35" spans="1:16" ht="21.75" customHeight="1" x14ac:dyDescent="0.2">
      <c r="A35" s="3">
        <v>22</v>
      </c>
      <c r="B35" s="14" t="s">
        <v>441</v>
      </c>
      <c r="C35" s="64">
        <v>0</v>
      </c>
      <c r="D35" s="64">
        <v>0</v>
      </c>
      <c r="E35" s="65">
        <f>C35+D35</f>
        <v>0</v>
      </c>
      <c r="F35" s="69">
        <v>0</v>
      </c>
      <c r="G35" s="69">
        <v>0</v>
      </c>
      <c r="H35" s="70">
        <f>F35+G35</f>
        <v>0</v>
      </c>
      <c r="I35" s="67">
        <f>IFERROR(ROUND(H35/E35,2),0)</f>
        <v>0</v>
      </c>
      <c r="J35" s="65">
        <f>IFERROR(INDEX('sch p'!$D$11:$D$49,MATCH('sch i'!P35,'sch p'!$A$11:$A$49,0)),0)*E35</f>
        <v>0</v>
      </c>
      <c r="K35" s="70">
        <f>IFERROR(INDEX('sch p'!$D$11:$D$49,MATCH('sch i'!P35,'sch p'!$A$11:$A$49,0)),0)*'sch i'!H35</f>
        <v>0</v>
      </c>
      <c r="L35" s="65">
        <f>IFERROR(INDEX('sch p'!$F$11:$F$49,MATCH('sch i'!P35,'sch p'!$A$11:$A$49,0)),0)*'sch i'!E35</f>
        <v>0</v>
      </c>
      <c r="M35" s="70">
        <f>IFERROR(INDEX('sch p'!$F$11:$F$49,MATCH('sch i'!P35,'sch p'!$A$11:$A$49,0)),0)*'sch i'!H35</f>
        <v>0</v>
      </c>
      <c r="N35" s="65">
        <f>E35-J35-L35</f>
        <v>0</v>
      </c>
      <c r="O35" s="70">
        <f>H35-K35-M35</f>
        <v>0</v>
      </c>
      <c r="P35" s="295"/>
    </row>
  </sheetData>
  <mergeCells count="7">
    <mergeCell ref="J9:K9"/>
    <mergeCell ref="L9:M9"/>
    <mergeCell ref="N9:O9"/>
    <mergeCell ref="A3:P3"/>
    <mergeCell ref="A4:P4"/>
    <mergeCell ref="A5:P5"/>
    <mergeCell ref="A6:P6"/>
  </mergeCells>
  <phoneticPr fontId="0" type="noConversion"/>
  <printOptions horizontalCentered="1"/>
  <pageMargins left="0.25" right="0.25" top="1" bottom="1" header="0.5" footer="0.5"/>
  <pageSetup scale="5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autoPageBreaks="0" fitToPage="1"/>
  </sheetPr>
  <dimension ref="A1:L32"/>
  <sheetViews>
    <sheetView showGridLines="0" showOutlineSymbols="0" zoomScale="75" zoomScaleNormal="75" workbookViewId="0">
      <selection activeCell="M25" sqref="M25"/>
    </sheetView>
  </sheetViews>
  <sheetFormatPr defaultColWidth="9.6640625" defaultRowHeight="15" x14ac:dyDescent="0.2"/>
  <cols>
    <col min="1" max="1" width="3.109375" style="3" bestFit="1" customWidth="1"/>
    <col min="2" max="2" width="25.6640625" customWidth="1"/>
    <col min="3" max="3" width="14.88671875" customWidth="1"/>
    <col min="4" max="4" width="14.6640625" customWidth="1"/>
    <col min="5" max="11" width="14.88671875" customWidth="1"/>
    <col min="12" max="12" width="13.5546875" bestFit="1" customWidth="1"/>
  </cols>
  <sheetData>
    <row r="1" spans="1:12" ht="15.75" x14ac:dyDescent="0.25">
      <c r="L1" s="8" t="str">
        <f>IF(GeneralInfo!$B$13="","",GeneralInfo!$B$13)</f>
        <v/>
      </c>
    </row>
    <row r="2" spans="1:12" ht="15.75" x14ac:dyDescent="0.25">
      <c r="L2" s="100" t="s">
        <v>98</v>
      </c>
    </row>
    <row r="3" spans="1:12" ht="15.75" customHeight="1" x14ac:dyDescent="0.25">
      <c r="A3" s="386">
        <f>GeneralInfo!$B$4</f>
        <v>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</row>
    <row r="4" spans="1:12" ht="15.75" customHeight="1" x14ac:dyDescent="0.25">
      <c r="A4" s="386" t="s">
        <v>118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</row>
    <row r="5" spans="1:12" ht="15.75" x14ac:dyDescent="0.25">
      <c r="A5" s="386" t="s">
        <v>134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</row>
    <row r="6" spans="1:12" ht="15.75" x14ac:dyDescent="0.25">
      <c r="A6" s="386" t="str">
        <f>"FOR THE PERIOD "&amp;TEXT(GeneralInfo!$B$14,"MM/DD/YYYY")&amp;" TO "&amp;TEXT(GeneralInfo!$B$15,"MM/DD/YYYY")</f>
        <v>FOR THE PERIOD 01/00/1900 TO 01/00/1900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</row>
    <row r="8" spans="1:12" ht="15.75" x14ac:dyDescent="0.25">
      <c r="C8" s="9">
        <v>1</v>
      </c>
      <c r="D8" s="9">
        <v>2</v>
      </c>
      <c r="E8" s="9">
        <v>3</v>
      </c>
      <c r="F8" s="9">
        <v>4</v>
      </c>
      <c r="G8" s="9">
        <v>5</v>
      </c>
      <c r="H8" s="9">
        <v>6</v>
      </c>
      <c r="I8" s="140">
        <v>7</v>
      </c>
      <c r="J8" s="140">
        <v>8</v>
      </c>
      <c r="K8" s="140">
        <v>9</v>
      </c>
      <c r="L8" s="140">
        <v>10</v>
      </c>
    </row>
    <row r="9" spans="1:12" ht="15.75" x14ac:dyDescent="0.25">
      <c r="C9" s="9"/>
      <c r="D9" s="9"/>
      <c r="E9" s="9"/>
      <c r="F9" s="9"/>
      <c r="G9" s="9"/>
      <c r="H9" s="9"/>
      <c r="I9" s="140" t="s">
        <v>717</v>
      </c>
      <c r="J9" s="140" t="s">
        <v>714</v>
      </c>
      <c r="K9" s="140" t="s">
        <v>90</v>
      </c>
      <c r="L9" s="140"/>
    </row>
    <row r="10" spans="1:12" ht="15.75" x14ac:dyDescent="0.25">
      <c r="C10" s="9" t="s">
        <v>100</v>
      </c>
      <c r="D10" s="9" t="s">
        <v>25</v>
      </c>
      <c r="E10" s="9" t="s">
        <v>27</v>
      </c>
      <c r="F10" s="140" t="s">
        <v>442</v>
      </c>
      <c r="G10" s="9" t="s">
        <v>28</v>
      </c>
      <c r="H10" s="140" t="s">
        <v>443</v>
      </c>
      <c r="I10" s="140" t="s">
        <v>718</v>
      </c>
      <c r="J10" s="140" t="s">
        <v>719</v>
      </c>
      <c r="K10" s="140" t="s">
        <v>720</v>
      </c>
      <c r="L10" s="140" t="s">
        <v>444</v>
      </c>
    </row>
    <row r="11" spans="1:12" ht="16.5" thickBot="1" x14ac:dyDescent="0.3">
      <c r="B11" s="10" t="s">
        <v>15</v>
      </c>
      <c r="C11" s="11" t="s">
        <v>24</v>
      </c>
      <c r="D11" s="11" t="s">
        <v>26</v>
      </c>
      <c r="E11" s="11" t="s">
        <v>26</v>
      </c>
      <c r="F11" s="11" t="s">
        <v>26</v>
      </c>
      <c r="G11" s="11" t="s">
        <v>36</v>
      </c>
      <c r="H11" s="173" t="s">
        <v>20</v>
      </c>
      <c r="I11" s="173" t="s">
        <v>721</v>
      </c>
      <c r="J11" s="173" t="s">
        <v>29</v>
      </c>
      <c r="K11" s="173" t="s">
        <v>722</v>
      </c>
      <c r="L11" s="173" t="s">
        <v>445</v>
      </c>
    </row>
    <row r="12" spans="1:12" ht="23.25" customHeight="1" x14ac:dyDescent="0.2">
      <c r="A12" s="7">
        <v>1</v>
      </c>
      <c r="B12" s="14" t="s">
        <v>427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70">
        <f>SUM(C12:H12)</f>
        <v>0</v>
      </c>
      <c r="J12" s="69">
        <v>0</v>
      </c>
      <c r="K12" s="70">
        <f>I12+J12</f>
        <v>0</v>
      </c>
      <c r="L12" s="69">
        <v>0</v>
      </c>
    </row>
    <row r="13" spans="1:12" ht="23.25" customHeight="1" x14ac:dyDescent="0.2">
      <c r="A13" s="7">
        <v>2</v>
      </c>
      <c r="B13" s="14" t="s">
        <v>428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70">
        <f t="shared" ref="I13:I18" si="0">SUM(C13:H13)</f>
        <v>0</v>
      </c>
      <c r="J13" s="69">
        <v>0</v>
      </c>
      <c r="K13" s="70">
        <f t="shared" ref="K13:K18" si="1">I13+J13</f>
        <v>0</v>
      </c>
      <c r="L13" s="69">
        <v>0</v>
      </c>
    </row>
    <row r="14" spans="1:12" ht="23.25" customHeight="1" x14ac:dyDescent="0.2">
      <c r="A14" s="7">
        <v>3</v>
      </c>
      <c r="B14" s="14" t="s">
        <v>446</v>
      </c>
      <c r="C14" s="69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70">
        <f t="shared" si="0"/>
        <v>0</v>
      </c>
      <c r="J14" s="69">
        <v>0</v>
      </c>
      <c r="K14" s="70">
        <f t="shared" si="1"/>
        <v>0</v>
      </c>
      <c r="L14" s="69">
        <v>0</v>
      </c>
    </row>
    <row r="15" spans="1:12" ht="23.25" customHeight="1" x14ac:dyDescent="0.2">
      <c r="A15" s="7">
        <v>4</v>
      </c>
      <c r="B15" s="14" t="s">
        <v>430</v>
      </c>
      <c r="C15" s="69">
        <v>0</v>
      </c>
      <c r="D15" s="69">
        <v>0</v>
      </c>
      <c r="E15" s="69">
        <v>0</v>
      </c>
      <c r="F15" s="69">
        <v>0</v>
      </c>
      <c r="G15" s="69">
        <v>0</v>
      </c>
      <c r="H15" s="69">
        <v>0</v>
      </c>
      <c r="I15" s="70">
        <f t="shared" si="0"/>
        <v>0</v>
      </c>
      <c r="J15" s="69">
        <v>0</v>
      </c>
      <c r="K15" s="70">
        <f t="shared" si="1"/>
        <v>0</v>
      </c>
      <c r="L15" s="69">
        <v>0</v>
      </c>
    </row>
    <row r="16" spans="1:12" ht="23.25" customHeight="1" x14ac:dyDescent="0.2">
      <c r="A16" s="7">
        <v>5</v>
      </c>
      <c r="B16" s="14" t="s">
        <v>17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70">
        <f t="shared" si="0"/>
        <v>0</v>
      </c>
      <c r="J16" s="69">
        <v>0</v>
      </c>
      <c r="K16" s="70">
        <f t="shared" si="1"/>
        <v>0</v>
      </c>
      <c r="L16" s="69">
        <v>0</v>
      </c>
    </row>
    <row r="17" spans="1:12" ht="23.25" customHeight="1" x14ac:dyDescent="0.2">
      <c r="A17" s="7">
        <v>6</v>
      </c>
      <c r="B17" s="14" t="s">
        <v>18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70">
        <f t="shared" si="0"/>
        <v>0</v>
      </c>
      <c r="J17" s="69">
        <v>0</v>
      </c>
      <c r="K17" s="70">
        <f t="shared" si="1"/>
        <v>0</v>
      </c>
      <c r="L17" s="69">
        <v>0</v>
      </c>
    </row>
    <row r="18" spans="1:12" ht="23.25" customHeight="1" x14ac:dyDescent="0.2">
      <c r="A18" s="7">
        <v>7</v>
      </c>
      <c r="B18" s="14" t="s">
        <v>431</v>
      </c>
      <c r="C18" s="69">
        <v>0</v>
      </c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70">
        <f t="shared" si="0"/>
        <v>0</v>
      </c>
      <c r="J18" s="69">
        <v>0</v>
      </c>
      <c r="K18" s="70">
        <f t="shared" si="1"/>
        <v>0</v>
      </c>
      <c r="L18" s="69">
        <v>0</v>
      </c>
    </row>
    <row r="19" spans="1:12" ht="23.25" customHeight="1" x14ac:dyDescent="0.2">
      <c r="A19" s="7">
        <v>8</v>
      </c>
      <c r="B19" t="s">
        <v>16</v>
      </c>
      <c r="C19" s="70">
        <f t="shared" ref="C19:L19" si="2">SUM(C12:C18)</f>
        <v>0</v>
      </c>
      <c r="D19" s="70">
        <f t="shared" si="2"/>
        <v>0</v>
      </c>
      <c r="E19" s="70">
        <f t="shared" si="2"/>
        <v>0</v>
      </c>
      <c r="F19" s="70">
        <f t="shared" si="2"/>
        <v>0</v>
      </c>
      <c r="G19" s="70">
        <f t="shared" si="2"/>
        <v>0</v>
      </c>
      <c r="H19" s="70">
        <f t="shared" si="2"/>
        <v>0</v>
      </c>
      <c r="I19" s="70">
        <f t="shared" si="2"/>
        <v>0</v>
      </c>
      <c r="J19" s="70">
        <f t="shared" ref="J19:K19" si="3">SUM(J12:J18)</f>
        <v>0</v>
      </c>
      <c r="K19" s="70">
        <f t="shared" si="3"/>
        <v>0</v>
      </c>
      <c r="L19" s="70">
        <f t="shared" si="2"/>
        <v>0</v>
      </c>
    </row>
    <row r="20" spans="1:12" ht="23.25" customHeight="1" x14ac:dyDescent="0.25">
      <c r="B20" s="58" t="s">
        <v>433</v>
      </c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23.25" customHeight="1" x14ac:dyDescent="0.2">
      <c r="A21" s="7">
        <v>9</v>
      </c>
      <c r="B21" s="14" t="s">
        <v>93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70">
        <f>SUM(C21:H21)</f>
        <v>0</v>
      </c>
      <c r="J21" s="69">
        <v>0</v>
      </c>
      <c r="K21" s="70">
        <f>I21+J21</f>
        <v>0</v>
      </c>
      <c r="L21" s="69">
        <v>0</v>
      </c>
    </row>
    <row r="22" spans="1:12" ht="23.25" customHeight="1" x14ac:dyDescent="0.2">
      <c r="A22" s="7">
        <v>10</v>
      </c>
      <c r="B22" s="14" t="s">
        <v>94</v>
      </c>
      <c r="C22" s="69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</v>
      </c>
      <c r="I22" s="70">
        <f t="shared" ref="I22:I31" si="4">SUM(C22:H22)</f>
        <v>0</v>
      </c>
      <c r="J22" s="69">
        <v>0</v>
      </c>
      <c r="K22" s="70">
        <f t="shared" ref="K22:K23" si="5">I22+J22</f>
        <v>0</v>
      </c>
      <c r="L22" s="69">
        <v>0</v>
      </c>
    </row>
    <row r="23" spans="1:12" ht="23.25" customHeight="1" x14ac:dyDescent="0.2">
      <c r="A23" s="7">
        <v>11</v>
      </c>
      <c r="B23" s="14" t="s">
        <v>95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70">
        <f t="shared" si="4"/>
        <v>0</v>
      </c>
      <c r="J23" s="69">
        <v>0</v>
      </c>
      <c r="K23" s="70">
        <f t="shared" si="5"/>
        <v>0</v>
      </c>
      <c r="L23" s="69">
        <v>0</v>
      </c>
    </row>
    <row r="24" spans="1:12" ht="23.25" customHeight="1" x14ac:dyDescent="0.2">
      <c r="A24" s="7">
        <v>12</v>
      </c>
      <c r="B24" s="59" t="s">
        <v>435</v>
      </c>
      <c r="C24" s="70">
        <f>SUM(C21:C23)</f>
        <v>0</v>
      </c>
      <c r="D24" s="70">
        <f t="shared" ref="D24:H24" si="6">SUM(D21:D23)</f>
        <v>0</v>
      </c>
      <c r="E24" s="70">
        <f t="shared" si="6"/>
        <v>0</v>
      </c>
      <c r="F24" s="70">
        <f t="shared" si="6"/>
        <v>0</v>
      </c>
      <c r="G24" s="70">
        <f t="shared" si="6"/>
        <v>0</v>
      </c>
      <c r="H24" s="70">
        <f t="shared" si="6"/>
        <v>0</v>
      </c>
      <c r="I24" s="70">
        <f>SUM(C24:H24)</f>
        <v>0</v>
      </c>
      <c r="J24" s="70">
        <f>SUM(J21:J23)</f>
        <v>0</v>
      </c>
      <c r="K24" s="70">
        <f>SUM(K21:K23)</f>
        <v>0</v>
      </c>
      <c r="L24" s="70">
        <f>SUM(L21:L23)</f>
        <v>0</v>
      </c>
    </row>
    <row r="25" spans="1:12" ht="23.25" customHeight="1" x14ac:dyDescent="0.25">
      <c r="B25" s="58" t="s">
        <v>434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23.25" customHeight="1" x14ac:dyDescent="0.2">
      <c r="A26" s="7">
        <v>13</v>
      </c>
      <c r="B26" s="14" t="s">
        <v>436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70">
        <f t="shared" si="4"/>
        <v>0</v>
      </c>
      <c r="J26" s="69">
        <v>0</v>
      </c>
      <c r="K26" s="70">
        <f>I26+J26</f>
        <v>0</v>
      </c>
      <c r="L26" s="69">
        <v>0</v>
      </c>
    </row>
    <row r="27" spans="1:12" ht="23.25" customHeight="1" x14ac:dyDescent="0.2">
      <c r="A27" s="7">
        <v>14</v>
      </c>
      <c r="B27" s="14" t="s">
        <v>437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70">
        <f t="shared" si="4"/>
        <v>0</v>
      </c>
      <c r="J27" s="69">
        <v>0</v>
      </c>
      <c r="K27" s="70">
        <f t="shared" ref="K27:K30" si="7">I27+J27</f>
        <v>0</v>
      </c>
      <c r="L27" s="69">
        <v>0</v>
      </c>
    </row>
    <row r="28" spans="1:12" ht="23.25" customHeight="1" x14ac:dyDescent="0.2">
      <c r="A28" s="7">
        <v>15</v>
      </c>
      <c r="B28" s="14" t="s">
        <v>438</v>
      </c>
      <c r="C28" s="69">
        <v>0</v>
      </c>
      <c r="D28" s="69">
        <v>0</v>
      </c>
      <c r="E28" s="69">
        <v>0</v>
      </c>
      <c r="F28" s="69">
        <v>0</v>
      </c>
      <c r="G28" s="69">
        <v>0</v>
      </c>
      <c r="H28" s="69">
        <v>0</v>
      </c>
      <c r="I28" s="70">
        <f t="shared" si="4"/>
        <v>0</v>
      </c>
      <c r="J28" s="69">
        <v>0</v>
      </c>
      <c r="K28" s="70">
        <f t="shared" si="7"/>
        <v>0</v>
      </c>
      <c r="L28" s="69">
        <v>0</v>
      </c>
    </row>
    <row r="29" spans="1:12" ht="23.25" customHeight="1" x14ac:dyDescent="0.2">
      <c r="A29" s="7">
        <v>16</v>
      </c>
      <c r="B29" s="60" t="str">
        <f>'sch i'!B29</f>
        <v>Other</v>
      </c>
      <c r="C29" s="69">
        <v>0</v>
      </c>
      <c r="D29" s="69">
        <v>0</v>
      </c>
      <c r="E29" s="69">
        <v>0</v>
      </c>
      <c r="F29" s="69">
        <v>0</v>
      </c>
      <c r="G29" s="69">
        <v>0</v>
      </c>
      <c r="H29" s="69">
        <v>0</v>
      </c>
      <c r="I29" s="70">
        <f t="shared" si="4"/>
        <v>0</v>
      </c>
      <c r="J29" s="69">
        <v>0</v>
      </c>
      <c r="K29" s="70">
        <f t="shared" si="7"/>
        <v>0</v>
      </c>
      <c r="L29" s="69">
        <v>0</v>
      </c>
    </row>
    <row r="30" spans="1:12" ht="23.25" customHeight="1" x14ac:dyDescent="0.2">
      <c r="A30" s="7">
        <v>17</v>
      </c>
      <c r="B30" s="60" t="str">
        <f>'sch i'!B30</f>
        <v>Other</v>
      </c>
      <c r="C30" s="69">
        <v>0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70">
        <f t="shared" si="4"/>
        <v>0</v>
      </c>
      <c r="J30" s="69">
        <v>0</v>
      </c>
      <c r="K30" s="70">
        <f t="shared" si="7"/>
        <v>0</v>
      </c>
      <c r="L30" s="69">
        <v>0</v>
      </c>
    </row>
    <row r="31" spans="1:12" ht="23.25" customHeight="1" x14ac:dyDescent="0.2">
      <c r="A31" s="7">
        <v>18</v>
      </c>
      <c r="B31" s="59" t="s">
        <v>447</v>
      </c>
      <c r="C31" s="70">
        <f>SUM(C26:C30)</f>
        <v>0</v>
      </c>
      <c r="D31" s="70">
        <f t="shared" ref="D31:H31" si="8">SUM(D26:D30)</f>
        <v>0</v>
      </c>
      <c r="E31" s="70">
        <f t="shared" si="8"/>
        <v>0</v>
      </c>
      <c r="F31" s="70">
        <f t="shared" si="8"/>
        <v>0</v>
      </c>
      <c r="G31" s="70">
        <f t="shared" si="8"/>
        <v>0</v>
      </c>
      <c r="H31" s="70">
        <f t="shared" si="8"/>
        <v>0</v>
      </c>
      <c r="I31" s="70">
        <f t="shared" si="4"/>
        <v>0</v>
      </c>
      <c r="J31" s="70">
        <f>SUM(J26:J30)</f>
        <v>0</v>
      </c>
      <c r="K31" s="70">
        <f>SUM(K26:K30)</f>
        <v>0</v>
      </c>
      <c r="L31" s="70">
        <f>SUM(L26:L30)</f>
        <v>0</v>
      </c>
    </row>
    <row r="32" spans="1:12" ht="23.25" customHeight="1" x14ac:dyDescent="0.2">
      <c r="A32" s="7">
        <v>19</v>
      </c>
      <c r="B32" s="14" t="s">
        <v>440</v>
      </c>
      <c r="C32" s="72">
        <f>C19+C24+C31</f>
        <v>0</v>
      </c>
      <c r="D32" s="72">
        <f t="shared" ref="D32:H32" si="9">D19+D24+D31</f>
        <v>0</v>
      </c>
      <c r="E32" s="72">
        <f t="shared" si="9"/>
        <v>0</v>
      </c>
      <c r="F32" s="72">
        <f t="shared" si="9"/>
        <v>0</v>
      </c>
      <c r="G32" s="72">
        <f t="shared" si="9"/>
        <v>0</v>
      </c>
      <c r="H32" s="72">
        <f t="shared" si="9"/>
        <v>0</v>
      </c>
      <c r="I32" s="72">
        <f>I19+I24+I31</f>
        <v>0</v>
      </c>
      <c r="J32" s="72">
        <f>J19+J24+J31</f>
        <v>0</v>
      </c>
      <c r="K32" s="72">
        <f>K19+K24+K31</f>
        <v>0</v>
      </c>
      <c r="L32" s="72">
        <f>L19+L24+L31</f>
        <v>0</v>
      </c>
    </row>
  </sheetData>
  <mergeCells count="4">
    <mergeCell ref="A3:L3"/>
    <mergeCell ref="A4:L4"/>
    <mergeCell ref="A5:L5"/>
    <mergeCell ref="A6:L6"/>
  </mergeCells>
  <phoneticPr fontId="0" type="noConversion"/>
  <printOptions horizontalCentered="1"/>
  <pageMargins left="0.25" right="0.25" top="0.5" bottom="0.5" header="0.5" footer="0.5"/>
  <pageSetup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9"/>
  <sheetViews>
    <sheetView workbookViewId="0">
      <selection activeCell="F9" sqref="F9:G9"/>
    </sheetView>
  </sheetViews>
  <sheetFormatPr defaultRowHeight="15" x14ac:dyDescent="0.2"/>
  <cols>
    <col min="2" max="2" width="13.5546875" bestFit="1" customWidth="1"/>
  </cols>
  <sheetData>
    <row r="3" spans="2:7" x14ac:dyDescent="0.2">
      <c r="B3" s="14" t="s">
        <v>213</v>
      </c>
      <c r="C3" s="14" t="s">
        <v>214</v>
      </c>
      <c r="D3" s="14" t="s">
        <v>79</v>
      </c>
      <c r="E3" s="14" t="s">
        <v>504</v>
      </c>
      <c r="F3" s="14" t="s">
        <v>505</v>
      </c>
      <c r="G3" s="14" t="s">
        <v>66</v>
      </c>
    </row>
    <row r="4" spans="2:7" x14ac:dyDescent="0.2">
      <c r="B4">
        <f>IFERROR(GeneralInfo!B29-GeneralInfo!A29+1,0)</f>
        <v>0</v>
      </c>
      <c r="C4">
        <f>IFERROR(B4/$B$9,0)</f>
        <v>0</v>
      </c>
      <c r="D4" s="81">
        <f>GeneralInfo!F29</f>
        <v>0</v>
      </c>
      <c r="E4" s="81">
        <f>GeneralInfo!C29</f>
        <v>0</v>
      </c>
      <c r="F4" s="81">
        <f>GeneralInfo!D29</f>
        <v>0</v>
      </c>
      <c r="G4" s="81">
        <f>GeneralInfo!E29</f>
        <v>0</v>
      </c>
    </row>
    <row r="5" spans="2:7" x14ac:dyDescent="0.2">
      <c r="B5">
        <f>IFERROR(GeneralInfo!B30-GeneralInfo!A30+1,0)</f>
        <v>0</v>
      </c>
      <c r="C5">
        <f t="shared" ref="C5:C8" si="0">IFERROR(B5/$B$9,0)</f>
        <v>0</v>
      </c>
      <c r="D5" s="81">
        <f>GeneralInfo!F30</f>
        <v>0</v>
      </c>
      <c r="E5" s="81">
        <f>GeneralInfo!C30</f>
        <v>0</v>
      </c>
      <c r="F5" s="81">
        <f>GeneralInfo!D30</f>
        <v>0</v>
      </c>
      <c r="G5" s="81">
        <f>GeneralInfo!E30</f>
        <v>0</v>
      </c>
    </row>
    <row r="6" spans="2:7" x14ac:dyDescent="0.2">
      <c r="B6">
        <f>IFERROR(GeneralInfo!B31-GeneralInfo!A31+1,0)</f>
        <v>0</v>
      </c>
      <c r="C6">
        <f t="shared" si="0"/>
        <v>0</v>
      </c>
      <c r="D6" s="81">
        <f>GeneralInfo!F31</f>
        <v>0</v>
      </c>
      <c r="E6" s="81">
        <f>GeneralInfo!C31</f>
        <v>0</v>
      </c>
      <c r="F6" s="81">
        <f>GeneralInfo!D31</f>
        <v>0</v>
      </c>
      <c r="G6" s="81">
        <f>GeneralInfo!E31</f>
        <v>0</v>
      </c>
    </row>
    <row r="7" spans="2:7" x14ac:dyDescent="0.2">
      <c r="B7">
        <f>IFERROR(GeneralInfo!B32-GeneralInfo!A32+1,0)</f>
        <v>0</v>
      </c>
      <c r="C7">
        <f t="shared" si="0"/>
        <v>0</v>
      </c>
      <c r="D7" s="81">
        <f>GeneralInfo!F32</f>
        <v>0</v>
      </c>
      <c r="E7" s="81">
        <f>GeneralInfo!C32</f>
        <v>0</v>
      </c>
      <c r="F7" s="81">
        <f>GeneralInfo!D32</f>
        <v>0</v>
      </c>
      <c r="G7" s="81">
        <f>GeneralInfo!E32</f>
        <v>0</v>
      </c>
    </row>
    <row r="8" spans="2:7" x14ac:dyDescent="0.2">
      <c r="B8">
        <f>IFERROR(GeneralInfo!B33-GeneralInfo!A33+1,0)</f>
        <v>0</v>
      </c>
      <c r="C8">
        <f t="shared" si="0"/>
        <v>0</v>
      </c>
      <c r="D8" s="81">
        <f>GeneralInfo!F33</f>
        <v>0</v>
      </c>
      <c r="E8" s="81">
        <f>GeneralInfo!C33</f>
        <v>0</v>
      </c>
      <c r="F8" s="81">
        <f>GeneralInfo!D33</f>
        <v>0</v>
      </c>
      <c r="G8" s="81">
        <f>GeneralInfo!E33</f>
        <v>0</v>
      </c>
    </row>
    <row r="9" spans="2:7" x14ac:dyDescent="0.2">
      <c r="B9">
        <f>SUM(B4:B8)</f>
        <v>0</v>
      </c>
      <c r="C9">
        <f>SUM(C4:C8)</f>
        <v>0</v>
      </c>
      <c r="D9" s="82">
        <f>ROUND(($C$4*D4)+($C$5*D5)+($C$6*D6)+($C$7*D7)+($C$8*D8),2)</f>
        <v>0</v>
      </c>
      <c r="E9" s="82">
        <f>ROUND(($C$4*E4)+($C$5*E5)+($C$6*E6)+($C$7*E7)+($C$8*E8),2)</f>
        <v>0</v>
      </c>
      <c r="F9" s="82">
        <f>ROUND(($C$4*F4)+($C$5*F5)+($C$6*F6)+($C$7*F7)+($C$8*F8),2)</f>
        <v>0</v>
      </c>
      <c r="G9" s="82">
        <f>ROUND(($C$4*G4)+($C$5*G5)+($C$6*G6)+($C$7*G7)+($C$8*G8),2)</f>
        <v>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autoPageBreaks="0" fitToPage="1"/>
  </sheetPr>
  <dimension ref="A1:N26"/>
  <sheetViews>
    <sheetView showGridLines="0" showOutlineSymbols="0" zoomScale="75" zoomScaleNormal="87" workbookViewId="0"/>
  </sheetViews>
  <sheetFormatPr defaultColWidth="9.6640625" defaultRowHeight="15" x14ac:dyDescent="0.2"/>
  <cols>
    <col min="1" max="1" width="3.109375" style="230" bestFit="1" customWidth="1"/>
    <col min="2" max="2" width="12.33203125" style="174" bestFit="1" customWidth="1"/>
    <col min="3" max="3" width="1.44140625" style="174" customWidth="1"/>
    <col min="4" max="4" width="21.21875" style="174" bestFit="1" customWidth="1"/>
    <col min="5" max="5" width="1.44140625" style="174" customWidth="1"/>
    <col min="6" max="6" width="12.77734375" style="174" customWidth="1"/>
    <col min="7" max="7" width="1.44140625" style="174" customWidth="1"/>
    <col min="8" max="8" width="13" style="174" customWidth="1"/>
    <col min="9" max="9" width="1.44140625" style="174" customWidth="1"/>
    <col min="10" max="10" width="12.88671875" style="174" customWidth="1"/>
    <col min="11" max="11" width="1.44140625" style="174" customWidth="1"/>
    <col min="12" max="12" width="21.5546875" style="174" customWidth="1"/>
    <col min="13" max="13" width="1.33203125" style="174" customWidth="1"/>
    <col min="14" max="14" width="12.44140625" style="174" customWidth="1"/>
    <col min="15" max="16384" width="9.6640625" style="174"/>
  </cols>
  <sheetData>
    <row r="1" spans="1:14" ht="15.75" x14ac:dyDescent="0.25">
      <c r="N1" s="8" t="str">
        <f>IF(GeneralInfo!$B$13="","",GeneralInfo!$B$13)</f>
        <v/>
      </c>
    </row>
    <row r="2" spans="1:14" ht="15.75" x14ac:dyDescent="0.25">
      <c r="N2" s="175" t="s">
        <v>13</v>
      </c>
    </row>
    <row r="3" spans="1:14" ht="15.75" customHeight="1" x14ac:dyDescent="0.25">
      <c r="A3" s="397">
        <f>GeneralInfo!B4</f>
        <v>0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</row>
    <row r="4" spans="1:14" ht="15.75" x14ac:dyDescent="0.25">
      <c r="A4" s="397" t="s">
        <v>448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</row>
    <row r="5" spans="1:14" ht="15.75" x14ac:dyDescent="0.25">
      <c r="A5" s="397" t="str">
        <f>"FOR THE PERIOD "&amp;TEXT(GeneralInfo!$B$14,"MM/DD/YYYY")&amp;" TO "&amp;TEXT(GeneralInfo!$B$15,"MM/DD/YYYY")</f>
        <v>FOR THE PERIOD 01/00/1900 TO 01/00/1900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</row>
    <row r="7" spans="1:14" ht="15.75" x14ac:dyDescent="0.25">
      <c r="B7" s="176"/>
      <c r="C7" s="176"/>
      <c r="D7" s="176"/>
      <c r="E7" s="176"/>
      <c r="F7" s="176"/>
      <c r="G7" s="176"/>
      <c r="H7" s="176"/>
      <c r="I7" s="176"/>
      <c r="J7" s="177" t="s">
        <v>65</v>
      </c>
      <c r="K7" s="176"/>
      <c r="L7" s="176"/>
      <c r="M7" s="176"/>
      <c r="N7" s="177" t="s">
        <v>72</v>
      </c>
    </row>
    <row r="8" spans="1:14" ht="15.75" x14ac:dyDescent="0.25">
      <c r="B8" s="176"/>
      <c r="C8" s="176"/>
      <c r="D8" s="176"/>
      <c r="E8" s="176"/>
      <c r="F8" s="176"/>
      <c r="G8" s="176"/>
      <c r="H8" s="176"/>
      <c r="I8" s="176"/>
      <c r="J8" s="178" t="s">
        <v>449</v>
      </c>
      <c r="K8" s="176"/>
      <c r="L8" s="176"/>
      <c r="M8" s="176"/>
      <c r="N8" s="178" t="s">
        <v>97</v>
      </c>
    </row>
    <row r="9" spans="1:14" ht="15.75" x14ac:dyDescent="0.25">
      <c r="B9" s="177" t="s">
        <v>70</v>
      </c>
      <c r="C9" s="176"/>
      <c r="D9" s="177" t="s">
        <v>61</v>
      </c>
      <c r="E9" s="176"/>
      <c r="F9" s="177" t="s">
        <v>62</v>
      </c>
      <c r="G9" s="176"/>
      <c r="H9" s="177" t="s">
        <v>63</v>
      </c>
      <c r="I9" s="176"/>
      <c r="J9" s="178" t="s">
        <v>450</v>
      </c>
      <c r="K9" s="176"/>
      <c r="L9" s="177" t="s">
        <v>71</v>
      </c>
      <c r="M9" s="176"/>
      <c r="N9" s="178" t="s">
        <v>451</v>
      </c>
    </row>
    <row r="10" spans="1:14" ht="15.75" x14ac:dyDescent="0.25">
      <c r="B10" s="178" t="s">
        <v>452</v>
      </c>
      <c r="C10" s="176"/>
      <c r="D10" s="178"/>
      <c r="E10" s="179"/>
      <c r="F10" s="178" t="s">
        <v>86</v>
      </c>
      <c r="G10" s="176"/>
      <c r="H10" s="178" t="s">
        <v>453</v>
      </c>
      <c r="I10" s="176"/>
      <c r="J10" s="178" t="s">
        <v>454</v>
      </c>
      <c r="K10" s="176"/>
      <c r="L10" s="178" t="s">
        <v>455</v>
      </c>
      <c r="M10" s="180"/>
      <c r="N10" s="178" t="s">
        <v>456</v>
      </c>
    </row>
    <row r="11" spans="1:14" ht="16.5" thickBot="1" x14ac:dyDescent="0.3">
      <c r="B11" s="181" t="s">
        <v>39</v>
      </c>
      <c r="C11" s="176"/>
      <c r="D11" s="181" t="s">
        <v>457</v>
      </c>
      <c r="E11" s="179"/>
      <c r="F11" s="181" t="s">
        <v>79</v>
      </c>
      <c r="G11" s="176"/>
      <c r="H11" s="181" t="s">
        <v>458</v>
      </c>
      <c r="I11" s="176"/>
      <c r="J11" s="181" t="s">
        <v>459</v>
      </c>
      <c r="K11" s="176"/>
      <c r="L11" s="181" t="s">
        <v>460</v>
      </c>
      <c r="M11" s="179"/>
      <c r="N11" s="181" t="s">
        <v>106</v>
      </c>
    </row>
    <row r="12" spans="1:14" ht="27.75" customHeight="1" x14ac:dyDescent="0.2">
      <c r="A12" s="211" t="s">
        <v>260</v>
      </c>
      <c r="B12" s="231"/>
      <c r="D12" s="231"/>
      <c r="F12" s="233"/>
      <c r="H12" s="231"/>
      <c r="J12" s="233"/>
      <c r="L12" s="231"/>
      <c r="N12" s="233"/>
    </row>
    <row r="13" spans="1:14" ht="27.75" customHeight="1" x14ac:dyDescent="0.2">
      <c r="A13" s="211" t="s">
        <v>261</v>
      </c>
      <c r="B13" s="232"/>
      <c r="D13" s="232"/>
      <c r="F13" s="234"/>
      <c r="H13" s="232"/>
      <c r="J13" s="234"/>
      <c r="L13" s="232"/>
      <c r="N13" s="234"/>
    </row>
    <row r="14" spans="1:14" ht="27.75" customHeight="1" x14ac:dyDescent="0.2">
      <c r="A14" s="211" t="s">
        <v>262</v>
      </c>
      <c r="B14" s="232"/>
      <c r="D14" s="232"/>
      <c r="F14" s="234"/>
      <c r="H14" s="232"/>
      <c r="J14" s="234"/>
      <c r="L14" s="232"/>
      <c r="N14" s="234"/>
    </row>
    <row r="15" spans="1:14" ht="27.75" customHeight="1" x14ac:dyDescent="0.2">
      <c r="A15" s="211" t="s">
        <v>242</v>
      </c>
      <c r="B15" s="232"/>
      <c r="D15" s="232"/>
      <c r="F15" s="234"/>
      <c r="H15" s="232"/>
      <c r="J15" s="234"/>
      <c r="L15" s="232"/>
      <c r="N15" s="234"/>
    </row>
    <row r="16" spans="1:14" ht="27.75" customHeight="1" x14ac:dyDescent="0.2">
      <c r="A16" s="211" t="s">
        <v>243</v>
      </c>
      <c r="B16" s="232"/>
      <c r="D16" s="232"/>
      <c r="F16" s="234"/>
      <c r="H16" s="232"/>
      <c r="J16" s="234"/>
      <c r="L16" s="232"/>
      <c r="N16" s="234"/>
    </row>
    <row r="17" spans="1:14" ht="27.75" customHeight="1" x14ac:dyDescent="0.2">
      <c r="A17" s="211" t="s">
        <v>244</v>
      </c>
      <c r="B17" s="232"/>
      <c r="D17" s="232"/>
      <c r="F17" s="234"/>
      <c r="H17" s="232"/>
      <c r="J17" s="234"/>
      <c r="L17" s="232"/>
      <c r="N17" s="234"/>
    </row>
    <row r="18" spans="1:14" ht="27.75" customHeight="1" x14ac:dyDescent="0.2">
      <c r="A18" s="211" t="s">
        <v>245</v>
      </c>
      <c r="B18" s="232"/>
      <c r="D18" s="232"/>
      <c r="F18" s="234"/>
      <c r="H18" s="232"/>
      <c r="J18" s="234"/>
      <c r="L18" s="232"/>
      <c r="N18" s="234"/>
    </row>
    <row r="19" spans="1:14" ht="27.75" customHeight="1" x14ac:dyDescent="0.2">
      <c r="A19" s="211" t="s">
        <v>246</v>
      </c>
      <c r="B19" s="232"/>
      <c r="D19" s="232"/>
      <c r="F19" s="234"/>
      <c r="H19" s="232"/>
      <c r="J19" s="234"/>
      <c r="L19" s="232"/>
      <c r="N19" s="234"/>
    </row>
    <row r="20" spans="1:14" ht="27.75" customHeight="1" x14ac:dyDescent="0.2">
      <c r="A20" s="211" t="s">
        <v>247</v>
      </c>
      <c r="B20" s="232"/>
      <c r="D20" s="232"/>
      <c r="F20" s="234"/>
      <c r="H20" s="232"/>
      <c r="J20" s="234"/>
      <c r="L20" s="232"/>
      <c r="N20" s="234"/>
    </row>
    <row r="21" spans="1:14" ht="27.75" customHeight="1" x14ac:dyDescent="0.2">
      <c r="A21" s="211" t="s">
        <v>248</v>
      </c>
      <c r="B21" s="232"/>
      <c r="D21" s="232"/>
      <c r="F21" s="234"/>
      <c r="H21" s="232"/>
      <c r="J21" s="234"/>
      <c r="L21" s="232"/>
      <c r="N21" s="234"/>
    </row>
    <row r="22" spans="1:14" ht="27.75" customHeight="1" x14ac:dyDescent="0.2">
      <c r="A22" s="211" t="s">
        <v>249</v>
      </c>
      <c r="B22" s="232"/>
      <c r="D22" s="232"/>
      <c r="F22" s="234"/>
      <c r="H22" s="232"/>
      <c r="J22" s="234"/>
      <c r="L22" s="232"/>
      <c r="N22" s="234"/>
    </row>
    <row r="23" spans="1:14" ht="27.75" customHeight="1" x14ac:dyDescent="0.2">
      <c r="A23" s="211" t="s">
        <v>250</v>
      </c>
      <c r="B23" s="232"/>
      <c r="D23" s="232"/>
      <c r="F23" s="234"/>
      <c r="H23" s="232"/>
      <c r="J23" s="234"/>
      <c r="L23" s="232"/>
      <c r="N23" s="234"/>
    </row>
    <row r="24" spans="1:14" ht="27.75" customHeight="1" x14ac:dyDescent="0.2">
      <c r="A24" s="211" t="s">
        <v>340</v>
      </c>
      <c r="B24" s="232"/>
      <c r="D24" s="232"/>
      <c r="F24" s="234"/>
      <c r="H24" s="232"/>
      <c r="J24" s="234"/>
      <c r="L24" s="232"/>
      <c r="N24" s="234"/>
    </row>
    <row r="25" spans="1:14" ht="27.75" customHeight="1" x14ac:dyDescent="0.2">
      <c r="A25" s="211" t="s">
        <v>341</v>
      </c>
      <c r="B25" s="232"/>
      <c r="D25" s="232"/>
      <c r="F25" s="234"/>
      <c r="H25" s="232"/>
      <c r="J25" s="234"/>
      <c r="L25" s="232"/>
      <c r="N25" s="234"/>
    </row>
    <row r="26" spans="1:14" ht="27.75" customHeight="1" x14ac:dyDescent="0.2">
      <c r="A26" s="211" t="s">
        <v>342</v>
      </c>
      <c r="B26" s="232"/>
      <c r="D26" s="232"/>
      <c r="F26" s="234"/>
      <c r="H26" s="232"/>
      <c r="J26" s="234"/>
      <c r="L26" s="232"/>
      <c r="N26" s="234"/>
    </row>
  </sheetData>
  <mergeCells count="3">
    <mergeCell ref="A4:N4"/>
    <mergeCell ref="A3:N3"/>
    <mergeCell ref="A5:N5"/>
  </mergeCells>
  <printOptions horizontalCentered="1"/>
  <pageMargins left="0.25" right="0.25" top="0.75" bottom="0.25" header="0.5" footer="0.5"/>
  <pageSetup scale="93" orientation="landscape" r:id="rId1"/>
  <headerFooter alignWithMargins="0">
    <oddFooter xml:space="preserve">&amp;R 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autoPageBreaks="0" fitToPage="1"/>
  </sheetPr>
  <dimension ref="A1:T32"/>
  <sheetViews>
    <sheetView showGridLines="0" showOutlineSymbols="0" zoomScale="75" zoomScaleNormal="75" workbookViewId="0">
      <selection activeCell="D11" sqref="D11"/>
    </sheetView>
  </sheetViews>
  <sheetFormatPr defaultColWidth="9.6640625" defaultRowHeight="15" x14ac:dyDescent="0.2"/>
  <cols>
    <col min="1" max="1" width="3.109375" style="183" bestFit="1" customWidth="1"/>
    <col min="2" max="2" width="14" style="14" customWidth="1"/>
    <col min="3" max="3" width="2.109375" style="14" customWidth="1"/>
    <col min="4" max="4" width="8.33203125" style="14" customWidth="1"/>
    <col min="5" max="5" width="1.33203125" style="14" customWidth="1"/>
    <col min="6" max="6" width="10.5546875" style="14" customWidth="1"/>
    <col min="7" max="7" width="1.21875" style="14" customWidth="1"/>
    <col min="8" max="8" width="10.44140625" style="14" customWidth="1"/>
    <col min="9" max="9" width="1.21875" style="14" customWidth="1"/>
    <col min="10" max="10" width="13.33203125" style="14" customWidth="1"/>
    <col min="11" max="11" width="1.21875" style="14" customWidth="1"/>
    <col min="12" max="12" width="10.5546875" style="14" customWidth="1"/>
    <col min="13" max="13" width="1.21875" style="14" customWidth="1"/>
    <col min="14" max="14" width="10.5546875" style="14" customWidth="1"/>
    <col min="15" max="15" width="1.21875" style="14" customWidth="1"/>
    <col min="16" max="16" width="13.33203125" style="14" customWidth="1"/>
    <col min="17" max="17" width="1.21875" style="14" customWidth="1"/>
    <col min="18" max="18" width="10.44140625" style="14" customWidth="1"/>
    <col min="19" max="19" width="1.21875" style="14" customWidth="1"/>
    <col min="20" max="20" width="10.5546875" style="14" customWidth="1"/>
    <col min="21" max="16384" width="9.6640625" style="14"/>
  </cols>
  <sheetData>
    <row r="1" spans="1:20" ht="17.25" customHeight="1" x14ac:dyDescent="0.25">
      <c r="P1" s="100" t="str">
        <f>GeneralInfo!$B$17&amp;" - "&amp;GeneralInfo!$B$18</f>
        <v xml:space="preserve"> - </v>
      </c>
      <c r="T1" s="8" t="str">
        <f>IF(GeneralInfo!$B$13="","",GeneralInfo!$B$13)</f>
        <v/>
      </c>
    </row>
    <row r="2" spans="1:20" ht="17.25" customHeight="1" x14ac:dyDescent="0.25">
      <c r="T2" s="100" t="s">
        <v>674</v>
      </c>
    </row>
    <row r="3" spans="1:20" ht="17.25" customHeight="1" x14ac:dyDescent="0.25">
      <c r="A3" s="386">
        <f>GeneralInfo!$B$4</f>
        <v>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</row>
    <row r="4" spans="1:20" ht="17.25" customHeight="1" x14ac:dyDescent="0.25">
      <c r="A4" s="386" t="s">
        <v>482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</row>
    <row r="5" spans="1:20" ht="17.25" customHeight="1" x14ac:dyDescent="0.25">
      <c r="A5" s="402" t="str">
        <f>"FOR THE PERIOD "&amp;TEXT(GeneralInfo!$B$14,"MM/DD/YYYY")&amp;" TO "&amp;TEXT(GeneralInfo!$B$15,"MM/DD/YYYY")</f>
        <v>FOR THE PERIOD 01/00/1900 TO 01/00/1900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</row>
    <row r="6" spans="1:20" ht="17.25" customHeight="1" x14ac:dyDescent="0.25">
      <c r="A6" s="18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20" ht="17.25" customHeight="1" thickBot="1" x14ac:dyDescent="0.3">
      <c r="F7" s="13">
        <v>1</v>
      </c>
      <c r="H7" s="13">
        <v>2</v>
      </c>
      <c r="J7" s="13">
        <v>3</v>
      </c>
      <c r="K7" s="13"/>
      <c r="L7" s="13">
        <v>4</v>
      </c>
      <c r="N7" s="13">
        <v>5</v>
      </c>
      <c r="P7" s="13">
        <v>6</v>
      </c>
      <c r="Q7" s="56"/>
      <c r="R7" s="13">
        <v>7</v>
      </c>
      <c r="T7" s="13">
        <v>8</v>
      </c>
    </row>
    <row r="8" spans="1:20" ht="17.25" customHeight="1" x14ac:dyDescent="0.25">
      <c r="F8" s="37" t="s">
        <v>156</v>
      </c>
      <c r="G8" s="38"/>
      <c r="H8" s="39" t="s">
        <v>130</v>
      </c>
      <c r="I8" s="38"/>
      <c r="J8" s="40" t="s">
        <v>97</v>
      </c>
      <c r="K8" s="9"/>
      <c r="L8" s="37" t="s">
        <v>156</v>
      </c>
      <c r="M8" s="38"/>
      <c r="N8" s="39" t="s">
        <v>130</v>
      </c>
      <c r="O8" s="38"/>
      <c r="P8" s="40" t="s">
        <v>97</v>
      </c>
      <c r="Q8" s="56"/>
      <c r="R8" s="52" t="s">
        <v>125</v>
      </c>
      <c r="T8" s="52" t="s">
        <v>79</v>
      </c>
    </row>
    <row r="9" spans="1:20" ht="17.25" customHeight="1" x14ac:dyDescent="0.25">
      <c r="F9" s="41" t="s">
        <v>162</v>
      </c>
      <c r="H9" s="9" t="s">
        <v>131</v>
      </c>
      <c r="J9" s="42" t="s">
        <v>133</v>
      </c>
      <c r="K9" s="9"/>
      <c r="L9" s="41" t="s">
        <v>157</v>
      </c>
      <c r="N9" s="9" t="s">
        <v>157</v>
      </c>
      <c r="P9" s="42" t="s">
        <v>133</v>
      </c>
      <c r="Q9" s="56"/>
      <c r="R9" s="53" t="s">
        <v>66</v>
      </c>
      <c r="T9" s="53" t="s">
        <v>173</v>
      </c>
    </row>
    <row r="10" spans="1:20" ht="17.25" customHeight="1" thickBot="1" x14ac:dyDescent="0.3">
      <c r="B10" s="11" t="s">
        <v>114</v>
      </c>
      <c r="D10" s="11" t="s">
        <v>84</v>
      </c>
      <c r="F10" s="43" t="s">
        <v>99</v>
      </c>
      <c r="G10" s="44"/>
      <c r="H10" s="11" t="s">
        <v>81</v>
      </c>
      <c r="I10" s="44"/>
      <c r="J10" s="45"/>
      <c r="K10" s="9"/>
      <c r="L10" s="43" t="s">
        <v>99</v>
      </c>
      <c r="M10" s="44"/>
      <c r="N10" s="11" t="s">
        <v>81</v>
      </c>
      <c r="O10" s="44"/>
      <c r="P10" s="45"/>
      <c r="Q10" s="56"/>
      <c r="R10" s="54" t="s">
        <v>173</v>
      </c>
      <c r="T10" s="54" t="s">
        <v>179</v>
      </c>
    </row>
    <row r="11" spans="1:20" ht="31.5" customHeight="1" x14ac:dyDescent="0.2">
      <c r="A11" s="75">
        <v>1</v>
      </c>
      <c r="B11" s="14" t="s">
        <v>1</v>
      </c>
      <c r="D11" s="76">
        <v>2023</v>
      </c>
      <c r="F11" s="61">
        <v>0</v>
      </c>
      <c r="H11" s="134">
        <v>0</v>
      </c>
      <c r="J11" s="134">
        <v>0</v>
      </c>
      <c r="K11" s="46"/>
      <c r="L11" s="61">
        <v>0</v>
      </c>
      <c r="N11" s="135">
        <f>H11</f>
        <v>0</v>
      </c>
      <c r="P11" s="134">
        <v>0</v>
      </c>
      <c r="Q11" s="55"/>
      <c r="R11" s="61">
        <v>0</v>
      </c>
      <c r="S11" s="55"/>
      <c r="T11" s="133">
        <f>F11+L11+R11</f>
        <v>0</v>
      </c>
    </row>
    <row r="12" spans="1:20" ht="31.5" customHeight="1" x14ac:dyDescent="0.2">
      <c r="A12" s="75">
        <v>2</v>
      </c>
      <c r="B12" s="14" t="s">
        <v>2</v>
      </c>
      <c r="D12" s="131">
        <f t="shared" ref="D12:D22" si="0">D11</f>
        <v>2023</v>
      </c>
      <c r="F12" s="61">
        <v>0</v>
      </c>
      <c r="H12" s="135">
        <f>H11</f>
        <v>0</v>
      </c>
      <c r="J12" s="134">
        <v>0</v>
      </c>
      <c r="K12" s="46"/>
      <c r="L12" s="61">
        <v>0</v>
      </c>
      <c r="N12" s="135">
        <f t="shared" ref="N12:N22" si="1">H12</f>
        <v>0</v>
      </c>
      <c r="P12" s="134">
        <v>0</v>
      </c>
      <c r="Q12" s="57"/>
      <c r="R12" s="61">
        <v>0</v>
      </c>
      <c r="S12" s="55"/>
      <c r="T12" s="133">
        <f t="shared" ref="T12:T22" si="2">F12+L12+R12</f>
        <v>0</v>
      </c>
    </row>
    <row r="13" spans="1:20" ht="31.5" customHeight="1" x14ac:dyDescent="0.2">
      <c r="A13" s="75">
        <v>3</v>
      </c>
      <c r="B13" s="14" t="s">
        <v>3</v>
      </c>
      <c r="D13" s="131">
        <f t="shared" si="0"/>
        <v>2023</v>
      </c>
      <c r="F13" s="61">
        <v>0</v>
      </c>
      <c r="H13" s="135">
        <f>H12</f>
        <v>0</v>
      </c>
      <c r="J13" s="134">
        <v>0</v>
      </c>
      <c r="K13" s="46"/>
      <c r="L13" s="61">
        <v>0</v>
      </c>
      <c r="N13" s="135">
        <f t="shared" si="1"/>
        <v>0</v>
      </c>
      <c r="P13" s="134">
        <v>0</v>
      </c>
      <c r="Q13" s="57"/>
      <c r="R13" s="61">
        <v>0</v>
      </c>
      <c r="S13" s="55"/>
      <c r="T13" s="133">
        <f t="shared" si="2"/>
        <v>0</v>
      </c>
    </row>
    <row r="14" spans="1:20" ht="31.5" customHeight="1" x14ac:dyDescent="0.2">
      <c r="A14" s="75">
        <v>4</v>
      </c>
      <c r="B14" s="14" t="s">
        <v>4</v>
      </c>
      <c r="D14" s="131">
        <f t="shared" si="0"/>
        <v>2023</v>
      </c>
      <c r="F14" s="61">
        <v>0</v>
      </c>
      <c r="H14" s="135">
        <f>H13</f>
        <v>0</v>
      </c>
      <c r="J14" s="134">
        <v>0</v>
      </c>
      <c r="K14" s="46"/>
      <c r="L14" s="61">
        <v>0</v>
      </c>
      <c r="N14" s="135">
        <f t="shared" si="1"/>
        <v>0</v>
      </c>
      <c r="P14" s="134">
        <v>0</v>
      </c>
      <c r="Q14" s="57"/>
      <c r="R14" s="61">
        <v>0</v>
      </c>
      <c r="S14" s="55"/>
      <c r="T14" s="133">
        <f t="shared" si="2"/>
        <v>0</v>
      </c>
    </row>
    <row r="15" spans="1:20" ht="31.5" customHeight="1" x14ac:dyDescent="0.2">
      <c r="A15" s="75">
        <v>5</v>
      </c>
      <c r="B15" s="14" t="s">
        <v>5</v>
      </c>
      <c r="D15" s="131">
        <f t="shared" si="0"/>
        <v>2023</v>
      </c>
      <c r="F15" s="61">
        <v>0</v>
      </c>
      <c r="H15" s="135">
        <f>H14</f>
        <v>0</v>
      </c>
      <c r="J15" s="134">
        <v>0</v>
      </c>
      <c r="K15" s="46"/>
      <c r="L15" s="61">
        <v>0</v>
      </c>
      <c r="N15" s="135">
        <f t="shared" si="1"/>
        <v>0</v>
      </c>
      <c r="P15" s="134">
        <v>0</v>
      </c>
      <c r="Q15" s="57"/>
      <c r="R15" s="61">
        <v>0</v>
      </c>
      <c r="S15" s="55"/>
      <c r="T15" s="133">
        <f t="shared" si="2"/>
        <v>0</v>
      </c>
    </row>
    <row r="16" spans="1:20" ht="31.5" customHeight="1" x14ac:dyDescent="0.2">
      <c r="A16" s="75">
        <v>6</v>
      </c>
      <c r="B16" s="14" t="s">
        <v>6</v>
      </c>
      <c r="D16" s="131">
        <f t="shared" si="0"/>
        <v>2023</v>
      </c>
      <c r="F16" s="61">
        <v>0</v>
      </c>
      <c r="H16" s="135">
        <f>H15</f>
        <v>0</v>
      </c>
      <c r="J16" s="134">
        <v>0</v>
      </c>
      <c r="K16" s="46"/>
      <c r="L16" s="61">
        <v>0</v>
      </c>
      <c r="N16" s="135">
        <f t="shared" si="1"/>
        <v>0</v>
      </c>
      <c r="P16" s="134">
        <v>0</v>
      </c>
      <c r="Q16" s="57"/>
      <c r="R16" s="61">
        <v>0</v>
      </c>
      <c r="S16" s="55"/>
      <c r="T16" s="133">
        <f t="shared" si="2"/>
        <v>0</v>
      </c>
    </row>
    <row r="17" spans="1:20" ht="31.5" customHeight="1" x14ac:dyDescent="0.2">
      <c r="A17" s="75">
        <v>7</v>
      </c>
      <c r="B17" s="14" t="s">
        <v>7</v>
      </c>
      <c r="D17" s="131">
        <f t="shared" si="0"/>
        <v>2023</v>
      </c>
      <c r="F17" s="61">
        <v>0</v>
      </c>
      <c r="H17" s="134">
        <v>0</v>
      </c>
      <c r="J17" s="134">
        <v>0</v>
      </c>
      <c r="K17" s="46"/>
      <c r="L17" s="61">
        <v>0</v>
      </c>
      <c r="N17" s="135">
        <f t="shared" si="1"/>
        <v>0</v>
      </c>
      <c r="P17" s="134">
        <v>0</v>
      </c>
      <c r="Q17" s="57"/>
      <c r="R17" s="61">
        <v>0</v>
      </c>
      <c r="S17" s="55"/>
      <c r="T17" s="133">
        <f t="shared" si="2"/>
        <v>0</v>
      </c>
    </row>
    <row r="18" spans="1:20" ht="31.5" customHeight="1" x14ac:dyDescent="0.2">
      <c r="A18" s="75">
        <v>8</v>
      </c>
      <c r="B18" s="14" t="s">
        <v>8</v>
      </c>
      <c r="D18" s="131">
        <f t="shared" si="0"/>
        <v>2023</v>
      </c>
      <c r="F18" s="61">
        <v>0</v>
      </c>
      <c r="H18" s="135">
        <f>H17</f>
        <v>0</v>
      </c>
      <c r="J18" s="134">
        <v>0</v>
      </c>
      <c r="K18" s="46"/>
      <c r="L18" s="61">
        <v>0</v>
      </c>
      <c r="N18" s="135">
        <f t="shared" si="1"/>
        <v>0</v>
      </c>
      <c r="P18" s="134">
        <v>0</v>
      </c>
      <c r="Q18" s="57"/>
      <c r="R18" s="61">
        <v>0</v>
      </c>
      <c r="S18" s="55"/>
      <c r="T18" s="133">
        <f t="shared" si="2"/>
        <v>0</v>
      </c>
    </row>
    <row r="19" spans="1:20" ht="31.5" customHeight="1" x14ac:dyDescent="0.2">
      <c r="A19" s="75">
        <v>9</v>
      </c>
      <c r="B19" s="14" t="s">
        <v>9</v>
      </c>
      <c r="D19" s="131">
        <f t="shared" si="0"/>
        <v>2023</v>
      </c>
      <c r="F19" s="61">
        <v>0</v>
      </c>
      <c r="H19" s="135">
        <f>H18</f>
        <v>0</v>
      </c>
      <c r="J19" s="134">
        <v>0</v>
      </c>
      <c r="K19" s="46"/>
      <c r="L19" s="61">
        <v>0</v>
      </c>
      <c r="N19" s="135">
        <f t="shared" si="1"/>
        <v>0</v>
      </c>
      <c r="P19" s="134">
        <v>0</v>
      </c>
      <c r="Q19" s="57"/>
      <c r="R19" s="61">
        <v>0</v>
      </c>
      <c r="S19" s="55"/>
      <c r="T19" s="133">
        <f t="shared" si="2"/>
        <v>0</v>
      </c>
    </row>
    <row r="20" spans="1:20" ht="31.5" customHeight="1" x14ac:dyDescent="0.2">
      <c r="A20" s="75">
        <v>10</v>
      </c>
      <c r="B20" s="14" t="s">
        <v>10</v>
      </c>
      <c r="D20" s="131">
        <f t="shared" si="0"/>
        <v>2023</v>
      </c>
      <c r="F20" s="61">
        <v>0</v>
      </c>
      <c r="H20" s="135">
        <f>H19</f>
        <v>0</v>
      </c>
      <c r="J20" s="134">
        <v>0</v>
      </c>
      <c r="K20" s="46"/>
      <c r="L20" s="61">
        <v>0</v>
      </c>
      <c r="N20" s="135">
        <f t="shared" si="1"/>
        <v>0</v>
      </c>
      <c r="P20" s="134">
        <v>0</v>
      </c>
      <c r="Q20" s="57"/>
      <c r="R20" s="61">
        <v>0</v>
      </c>
      <c r="S20" s="55"/>
      <c r="T20" s="133">
        <f t="shared" si="2"/>
        <v>0</v>
      </c>
    </row>
    <row r="21" spans="1:20" ht="31.5" customHeight="1" x14ac:dyDescent="0.2">
      <c r="A21" s="75">
        <v>11</v>
      </c>
      <c r="B21" s="14" t="s">
        <v>11</v>
      </c>
      <c r="D21" s="131">
        <f t="shared" si="0"/>
        <v>2023</v>
      </c>
      <c r="F21" s="61">
        <v>0</v>
      </c>
      <c r="H21" s="135">
        <f>H20</f>
        <v>0</v>
      </c>
      <c r="J21" s="134">
        <v>0</v>
      </c>
      <c r="K21" s="46"/>
      <c r="L21" s="61">
        <v>0</v>
      </c>
      <c r="N21" s="135">
        <f t="shared" si="1"/>
        <v>0</v>
      </c>
      <c r="P21" s="134">
        <v>0</v>
      </c>
      <c r="Q21" s="57"/>
      <c r="R21" s="61">
        <v>0</v>
      </c>
      <c r="S21" s="55"/>
      <c r="T21" s="133">
        <f t="shared" si="2"/>
        <v>0</v>
      </c>
    </row>
    <row r="22" spans="1:20" ht="31.5" customHeight="1" x14ac:dyDescent="0.2">
      <c r="A22" s="75">
        <v>12</v>
      </c>
      <c r="B22" s="14" t="s">
        <v>12</v>
      </c>
      <c r="D22" s="131">
        <f t="shared" si="0"/>
        <v>2023</v>
      </c>
      <c r="F22" s="61">
        <v>0</v>
      </c>
      <c r="H22" s="135">
        <f>H21</f>
        <v>0</v>
      </c>
      <c r="J22" s="134">
        <v>0</v>
      </c>
      <c r="K22" s="46"/>
      <c r="L22" s="61">
        <v>0</v>
      </c>
      <c r="N22" s="135">
        <f t="shared" si="1"/>
        <v>0</v>
      </c>
      <c r="P22" s="134">
        <v>0</v>
      </c>
      <c r="Q22" s="57"/>
      <c r="R22" s="61">
        <v>0</v>
      </c>
      <c r="S22" s="55"/>
      <c r="T22" s="133">
        <f t="shared" si="2"/>
        <v>0</v>
      </c>
    </row>
    <row r="23" spans="1:20" ht="31.5" customHeight="1" thickBot="1" x14ac:dyDescent="0.3">
      <c r="A23" s="75">
        <v>13</v>
      </c>
      <c r="B23" s="10" t="s">
        <v>107</v>
      </c>
      <c r="F23" s="132">
        <f>SUM(F11:F22)</f>
        <v>0</v>
      </c>
      <c r="J23" s="136">
        <f>SUM(J11:J22)</f>
        <v>0</v>
      </c>
      <c r="K23" s="46"/>
      <c r="L23" s="132">
        <f>SUM(L11:L22)</f>
        <v>0</v>
      </c>
      <c r="P23" s="136">
        <f>SUM(P11:P22)</f>
        <v>0</v>
      </c>
      <c r="Q23" s="55"/>
      <c r="R23" s="132">
        <f>SUM(R11:R22)</f>
        <v>0</v>
      </c>
      <c r="S23" s="55"/>
      <c r="T23" s="137">
        <f>SUM(T11:T22)</f>
        <v>0</v>
      </c>
    </row>
    <row r="24" spans="1:20" ht="15.75" thickTop="1" x14ac:dyDescent="0.2"/>
    <row r="26" spans="1:20" ht="32.25" customHeight="1" x14ac:dyDescent="0.2">
      <c r="A26" s="183">
        <v>14</v>
      </c>
      <c r="B26" s="14" t="s">
        <v>765</v>
      </c>
    </row>
    <row r="27" spans="1:20" ht="45" x14ac:dyDescent="0.2">
      <c r="B27" s="19" t="s">
        <v>766</v>
      </c>
      <c r="D27" s="19" t="s">
        <v>767</v>
      </c>
      <c r="E27" s="19"/>
      <c r="F27" s="348" t="s">
        <v>768</v>
      </c>
      <c r="H27" s="348" t="s">
        <v>769</v>
      </c>
      <c r="J27" s="348" t="s">
        <v>770</v>
      </c>
    </row>
    <row r="28" spans="1:20" ht="32.25" customHeight="1" x14ac:dyDescent="0.2">
      <c r="B28" s="61" t="s">
        <v>182</v>
      </c>
      <c r="C28" s="14" t="s">
        <v>497</v>
      </c>
      <c r="D28" s="350" t="s">
        <v>182</v>
      </c>
      <c r="F28" s="61">
        <v>0</v>
      </c>
      <c r="G28" s="14" t="s">
        <v>723</v>
      </c>
      <c r="H28" s="134">
        <v>0</v>
      </c>
      <c r="I28" s="14" t="s">
        <v>80</v>
      </c>
      <c r="J28" s="135">
        <f>ROUND(F28*H28,2)</f>
        <v>0</v>
      </c>
    </row>
    <row r="29" spans="1:20" ht="32.25" customHeight="1" x14ac:dyDescent="0.2">
      <c r="B29" s="61" t="s">
        <v>182</v>
      </c>
      <c r="C29" s="14" t="s">
        <v>497</v>
      </c>
      <c r="D29" s="350" t="s">
        <v>182</v>
      </c>
      <c r="F29" s="61">
        <v>0</v>
      </c>
      <c r="G29" s="14" t="s">
        <v>723</v>
      </c>
      <c r="H29" s="134">
        <v>0</v>
      </c>
      <c r="I29" s="14" t="s">
        <v>80</v>
      </c>
      <c r="J29" s="135">
        <f>ROUND(F29*H29,2)</f>
        <v>0</v>
      </c>
    </row>
    <row r="30" spans="1:20" ht="32.25" customHeight="1" x14ac:dyDescent="0.2">
      <c r="B30" s="61" t="s">
        <v>182</v>
      </c>
      <c r="C30" s="14" t="s">
        <v>497</v>
      </c>
      <c r="D30" s="350" t="s">
        <v>182</v>
      </c>
      <c r="F30" s="61">
        <v>0</v>
      </c>
      <c r="G30" s="14" t="s">
        <v>723</v>
      </c>
      <c r="H30" s="134">
        <v>0</v>
      </c>
      <c r="I30" s="14" t="s">
        <v>80</v>
      </c>
      <c r="J30" s="135">
        <f>ROUND(F30*H30,2)</f>
        <v>0</v>
      </c>
    </row>
    <row r="31" spans="1:20" ht="32.25" customHeight="1" thickBot="1" x14ac:dyDescent="0.25">
      <c r="F31" s="302"/>
      <c r="J31" s="349">
        <f>SUM(J28:J30)</f>
        <v>0</v>
      </c>
    </row>
    <row r="32" spans="1:20" ht="15.75" thickTop="1" x14ac:dyDescent="0.2"/>
  </sheetData>
  <mergeCells count="3">
    <mergeCell ref="A4:T4"/>
    <mergeCell ref="A3:T3"/>
    <mergeCell ref="A5:T5"/>
  </mergeCells>
  <phoneticPr fontId="0" type="noConversion"/>
  <printOptions horizontalCentered="1"/>
  <pageMargins left="0.5" right="0.5" top="0.5" bottom="0.5" header="0.5" footer="0.5"/>
  <pageSetup scale="67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autoPageBreaks="0" fitToPage="1"/>
  </sheetPr>
  <dimension ref="A1:N27"/>
  <sheetViews>
    <sheetView showGridLines="0" showOutlineSymbols="0" zoomScale="75" zoomScaleNormal="75" workbookViewId="0">
      <selection activeCell="F12" sqref="F12"/>
    </sheetView>
  </sheetViews>
  <sheetFormatPr defaultColWidth="9.6640625" defaultRowHeight="15" x14ac:dyDescent="0.2"/>
  <cols>
    <col min="1" max="1" width="3.109375" style="183" bestFit="1" customWidth="1"/>
    <col min="2" max="2" width="15.6640625" style="14" customWidth="1"/>
    <col min="3" max="3" width="1.21875" style="14" customWidth="1"/>
    <col min="4" max="4" width="5.44140625" style="14" customWidth="1"/>
    <col min="5" max="5" width="1.21875" style="14" customWidth="1"/>
    <col min="6" max="6" width="10.5546875" style="14" customWidth="1"/>
    <col min="7" max="7" width="1.21875" style="14" customWidth="1"/>
    <col min="8" max="8" width="10.44140625" style="14" customWidth="1"/>
    <col min="9" max="9" width="1.21875" style="14" customWidth="1"/>
    <col min="10" max="10" width="13.33203125" style="14" customWidth="1"/>
    <col min="11" max="11" width="1.21875" style="14" customWidth="1"/>
    <col min="12" max="12" width="10.5546875" style="14" customWidth="1"/>
    <col min="13" max="13" width="1.21875" style="14" customWidth="1"/>
    <col min="14" max="14" width="9.6640625" style="14" customWidth="1"/>
    <col min="15" max="15" width="12.21875" style="14" customWidth="1"/>
    <col min="16" max="16384" width="9.6640625" style="14"/>
  </cols>
  <sheetData>
    <row r="1" spans="1:14" ht="17.25" customHeight="1" x14ac:dyDescent="0.25">
      <c r="J1" s="100" t="str">
        <f>GeneralInfo!$B$17&amp;" - "&amp;GeneralInfo!$B$18</f>
        <v xml:space="preserve"> - </v>
      </c>
      <c r="N1" s="8" t="str">
        <f>IF(GeneralInfo!$B$13="","",GeneralInfo!$B$13)</f>
        <v/>
      </c>
    </row>
    <row r="2" spans="1:14" ht="17.25" customHeight="1" x14ac:dyDescent="0.25">
      <c r="N2" s="100" t="s">
        <v>675</v>
      </c>
    </row>
    <row r="3" spans="1:14" ht="17.25" customHeight="1" x14ac:dyDescent="0.25">
      <c r="A3" s="386">
        <f>GeneralInfo!$B$4</f>
        <v>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4" ht="17.25" customHeight="1" x14ac:dyDescent="0.25">
      <c r="A4" s="386" t="s">
        <v>483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</row>
    <row r="5" spans="1:14" ht="17.25" customHeight="1" x14ac:dyDescent="0.25">
      <c r="A5" s="402" t="str">
        <f>"FOR THE PERIOD "&amp;TEXT(GeneralInfo!$B$14,"MM/DD/YYYY")&amp;" TO "&amp;TEXT(GeneralInfo!$B$15,"MM/DD/YYYY")</f>
        <v>FOR THE PERIOD 01/00/1900 TO 01/00/1900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</row>
    <row r="6" spans="1:14" ht="17.25" customHeight="1" x14ac:dyDescent="0.25">
      <c r="A6" s="18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8"/>
    </row>
    <row r="7" spans="1:14" ht="17.25" customHeight="1" x14ac:dyDescent="0.25">
      <c r="L7" s="10"/>
      <c r="M7" s="10"/>
    </row>
    <row r="8" spans="1:14" ht="17.25" customHeight="1" thickBot="1" x14ac:dyDescent="0.3">
      <c r="F8" s="13">
        <v>1</v>
      </c>
      <c r="H8" s="13">
        <v>2</v>
      </c>
      <c r="J8" s="13">
        <v>3</v>
      </c>
      <c r="K8" s="13"/>
      <c r="L8" s="13">
        <v>4</v>
      </c>
      <c r="N8" s="13">
        <v>5</v>
      </c>
    </row>
    <row r="9" spans="1:14" ht="17.25" customHeight="1" x14ac:dyDescent="0.25">
      <c r="F9" s="37" t="s">
        <v>158</v>
      </c>
      <c r="G9" s="38"/>
      <c r="H9" s="39" t="s">
        <v>130</v>
      </c>
      <c r="I9" s="38"/>
      <c r="J9" s="40" t="s">
        <v>97</v>
      </c>
      <c r="K9" s="9"/>
      <c r="L9" s="52" t="s">
        <v>125</v>
      </c>
      <c r="N9" s="52" t="s">
        <v>79</v>
      </c>
    </row>
    <row r="10" spans="1:14" ht="17.25" customHeight="1" x14ac:dyDescent="0.25">
      <c r="F10" s="41" t="s">
        <v>162</v>
      </c>
      <c r="H10" s="9" t="s">
        <v>132</v>
      </c>
      <c r="J10" s="42" t="s">
        <v>133</v>
      </c>
      <c r="K10" s="9"/>
      <c r="L10" s="53" t="s">
        <v>66</v>
      </c>
      <c r="N10" s="53" t="s">
        <v>172</v>
      </c>
    </row>
    <row r="11" spans="1:14" ht="17.25" customHeight="1" thickBot="1" x14ac:dyDescent="0.3">
      <c r="B11" s="11" t="s">
        <v>114</v>
      </c>
      <c r="D11" s="11" t="s">
        <v>84</v>
      </c>
      <c r="F11" s="43" t="s">
        <v>99</v>
      </c>
      <c r="G11" s="44"/>
      <c r="H11" s="11" t="s">
        <v>81</v>
      </c>
      <c r="I11" s="44"/>
      <c r="J11" s="45"/>
      <c r="K11" s="9"/>
      <c r="L11" s="54" t="s">
        <v>172</v>
      </c>
      <c r="N11" s="54" t="s">
        <v>178</v>
      </c>
    </row>
    <row r="12" spans="1:14" ht="31.5" customHeight="1" x14ac:dyDescent="0.2">
      <c r="A12" s="75">
        <v>1</v>
      </c>
      <c r="B12" s="14" t="s">
        <v>1</v>
      </c>
      <c r="D12" s="131">
        <f>'sch L-R&amp;B-1'!D11</f>
        <v>2023</v>
      </c>
      <c r="F12" s="61">
        <v>0</v>
      </c>
      <c r="H12" s="134">
        <v>0</v>
      </c>
      <c r="J12" s="134">
        <v>0</v>
      </c>
      <c r="K12" s="46"/>
      <c r="L12" s="61">
        <v>0</v>
      </c>
      <c r="M12" s="55"/>
      <c r="N12" s="133">
        <f>F12+L12</f>
        <v>0</v>
      </c>
    </row>
    <row r="13" spans="1:14" ht="31.5" customHeight="1" x14ac:dyDescent="0.2">
      <c r="A13" s="75">
        <v>2</v>
      </c>
      <c r="B13" s="14" t="s">
        <v>2</v>
      </c>
      <c r="D13" s="131">
        <f>'sch L-R&amp;B-1'!D12</f>
        <v>2023</v>
      </c>
      <c r="F13" s="61">
        <v>0</v>
      </c>
      <c r="H13" s="135">
        <f>H12</f>
        <v>0</v>
      </c>
      <c r="J13" s="134">
        <v>0</v>
      </c>
      <c r="K13" s="46"/>
      <c r="L13" s="61">
        <v>0</v>
      </c>
      <c r="M13" s="55"/>
      <c r="N13" s="133">
        <f t="shared" ref="N13:N23" si="0">F13+L13</f>
        <v>0</v>
      </c>
    </row>
    <row r="14" spans="1:14" ht="31.5" customHeight="1" x14ac:dyDescent="0.2">
      <c r="A14" s="75">
        <v>3</v>
      </c>
      <c r="B14" s="14" t="s">
        <v>3</v>
      </c>
      <c r="D14" s="131">
        <f>'sch L-R&amp;B-1'!D13</f>
        <v>2023</v>
      </c>
      <c r="F14" s="61">
        <v>0</v>
      </c>
      <c r="H14" s="135">
        <f>H13</f>
        <v>0</v>
      </c>
      <c r="J14" s="134">
        <v>0</v>
      </c>
      <c r="K14" s="46"/>
      <c r="L14" s="61">
        <v>0</v>
      </c>
      <c r="M14" s="55"/>
      <c r="N14" s="133">
        <f t="shared" si="0"/>
        <v>0</v>
      </c>
    </row>
    <row r="15" spans="1:14" ht="31.5" customHeight="1" x14ac:dyDescent="0.2">
      <c r="A15" s="75">
        <v>4</v>
      </c>
      <c r="B15" s="14" t="s">
        <v>4</v>
      </c>
      <c r="D15" s="131">
        <f>'sch L-R&amp;B-1'!D14</f>
        <v>2023</v>
      </c>
      <c r="F15" s="61">
        <v>0</v>
      </c>
      <c r="H15" s="135">
        <f>H14</f>
        <v>0</v>
      </c>
      <c r="J15" s="134">
        <v>0</v>
      </c>
      <c r="K15" s="46"/>
      <c r="L15" s="61">
        <v>0</v>
      </c>
      <c r="M15" s="55"/>
      <c r="N15" s="133">
        <f t="shared" si="0"/>
        <v>0</v>
      </c>
    </row>
    <row r="16" spans="1:14" ht="31.5" customHeight="1" x14ac:dyDescent="0.2">
      <c r="A16" s="75">
        <v>5</v>
      </c>
      <c r="B16" s="14" t="s">
        <v>5</v>
      </c>
      <c r="D16" s="131">
        <f>'sch L-R&amp;B-1'!D15</f>
        <v>2023</v>
      </c>
      <c r="F16" s="61">
        <v>0</v>
      </c>
      <c r="H16" s="135">
        <f>H15</f>
        <v>0</v>
      </c>
      <c r="J16" s="134">
        <v>0</v>
      </c>
      <c r="K16" s="46"/>
      <c r="L16" s="61">
        <v>0</v>
      </c>
      <c r="M16" s="55"/>
      <c r="N16" s="133">
        <f t="shared" si="0"/>
        <v>0</v>
      </c>
    </row>
    <row r="17" spans="1:14" ht="31.5" customHeight="1" x14ac:dyDescent="0.2">
      <c r="A17" s="75">
        <v>6</v>
      </c>
      <c r="B17" s="14" t="s">
        <v>6</v>
      </c>
      <c r="D17" s="131">
        <f>'sch L-R&amp;B-1'!D16</f>
        <v>2023</v>
      </c>
      <c r="F17" s="61">
        <v>0</v>
      </c>
      <c r="H17" s="135">
        <f>H16</f>
        <v>0</v>
      </c>
      <c r="J17" s="134">
        <v>0</v>
      </c>
      <c r="K17" s="46"/>
      <c r="L17" s="61">
        <v>0</v>
      </c>
      <c r="M17" s="55"/>
      <c r="N17" s="133">
        <f t="shared" si="0"/>
        <v>0</v>
      </c>
    </row>
    <row r="18" spans="1:14" ht="31.5" customHeight="1" x14ac:dyDescent="0.2">
      <c r="A18" s="75">
        <v>7</v>
      </c>
      <c r="B18" s="14" t="s">
        <v>7</v>
      </c>
      <c r="D18" s="131">
        <f>'sch L-R&amp;B-1'!D17</f>
        <v>2023</v>
      </c>
      <c r="F18" s="61">
        <v>0</v>
      </c>
      <c r="H18" s="134">
        <v>0</v>
      </c>
      <c r="J18" s="134">
        <v>0</v>
      </c>
      <c r="K18" s="46"/>
      <c r="L18" s="61">
        <v>0</v>
      </c>
      <c r="M18" s="55"/>
      <c r="N18" s="133">
        <f t="shared" si="0"/>
        <v>0</v>
      </c>
    </row>
    <row r="19" spans="1:14" ht="31.5" customHeight="1" x14ac:dyDescent="0.2">
      <c r="A19" s="75">
        <v>8</v>
      </c>
      <c r="B19" s="14" t="s">
        <v>8</v>
      </c>
      <c r="D19" s="131">
        <f>'sch L-R&amp;B-1'!D18</f>
        <v>2023</v>
      </c>
      <c r="F19" s="61">
        <v>0</v>
      </c>
      <c r="H19" s="135">
        <f>H18</f>
        <v>0</v>
      </c>
      <c r="J19" s="134">
        <v>0</v>
      </c>
      <c r="K19" s="46"/>
      <c r="L19" s="61">
        <v>0</v>
      </c>
      <c r="M19" s="55"/>
      <c r="N19" s="133">
        <f t="shared" si="0"/>
        <v>0</v>
      </c>
    </row>
    <row r="20" spans="1:14" ht="31.5" customHeight="1" x14ac:dyDescent="0.2">
      <c r="A20" s="75">
        <v>9</v>
      </c>
      <c r="B20" s="14" t="s">
        <v>9</v>
      </c>
      <c r="D20" s="131">
        <f>'sch L-R&amp;B-1'!D19</f>
        <v>2023</v>
      </c>
      <c r="F20" s="61">
        <v>0</v>
      </c>
      <c r="H20" s="135">
        <f>H19</f>
        <v>0</v>
      </c>
      <c r="J20" s="134">
        <v>0</v>
      </c>
      <c r="K20" s="46"/>
      <c r="L20" s="61">
        <v>0</v>
      </c>
      <c r="M20" s="55"/>
      <c r="N20" s="133">
        <f t="shared" si="0"/>
        <v>0</v>
      </c>
    </row>
    <row r="21" spans="1:14" ht="31.5" customHeight="1" x14ac:dyDescent="0.2">
      <c r="A21" s="75">
        <v>10</v>
      </c>
      <c r="B21" s="14" t="s">
        <v>10</v>
      </c>
      <c r="D21" s="131">
        <f>'sch L-R&amp;B-1'!D20</f>
        <v>2023</v>
      </c>
      <c r="F21" s="61">
        <v>0</v>
      </c>
      <c r="H21" s="135">
        <f>H20</f>
        <v>0</v>
      </c>
      <c r="J21" s="134">
        <v>0</v>
      </c>
      <c r="K21" s="46"/>
      <c r="L21" s="61">
        <v>0</v>
      </c>
      <c r="M21" s="55"/>
      <c r="N21" s="133">
        <f t="shared" si="0"/>
        <v>0</v>
      </c>
    </row>
    <row r="22" spans="1:14" ht="31.5" customHeight="1" x14ac:dyDescent="0.2">
      <c r="A22" s="75">
        <v>11</v>
      </c>
      <c r="B22" s="14" t="s">
        <v>11</v>
      </c>
      <c r="D22" s="131">
        <f>'sch L-R&amp;B-1'!D21</f>
        <v>2023</v>
      </c>
      <c r="F22" s="61">
        <v>0</v>
      </c>
      <c r="H22" s="135">
        <f>H21</f>
        <v>0</v>
      </c>
      <c r="J22" s="134">
        <v>0</v>
      </c>
      <c r="K22" s="46"/>
      <c r="L22" s="61">
        <v>0</v>
      </c>
      <c r="M22" s="55"/>
      <c r="N22" s="133">
        <f t="shared" si="0"/>
        <v>0</v>
      </c>
    </row>
    <row r="23" spans="1:14" ht="31.5" customHeight="1" x14ac:dyDescent="0.2">
      <c r="A23" s="75">
        <v>12</v>
      </c>
      <c r="B23" s="14" t="s">
        <v>12</v>
      </c>
      <c r="D23" s="131">
        <f>'sch L-R&amp;B-1'!D22</f>
        <v>2023</v>
      </c>
      <c r="F23" s="61">
        <v>0</v>
      </c>
      <c r="H23" s="135">
        <f>H22</f>
        <v>0</v>
      </c>
      <c r="J23" s="134">
        <v>0</v>
      </c>
      <c r="K23" s="46"/>
      <c r="L23" s="61">
        <v>0</v>
      </c>
      <c r="M23" s="55"/>
      <c r="N23" s="133">
        <f t="shared" si="0"/>
        <v>0</v>
      </c>
    </row>
    <row r="24" spans="1:14" ht="31.5" customHeight="1" x14ac:dyDescent="0.2">
      <c r="A24" s="75">
        <v>13</v>
      </c>
      <c r="B24" t="s">
        <v>732</v>
      </c>
      <c r="F24" s="302"/>
      <c r="H24" s="303"/>
      <c r="J24" s="304">
        <v>0</v>
      </c>
      <c r="K24" s="46"/>
      <c r="L24" s="302"/>
      <c r="M24" s="55"/>
      <c r="N24" s="302"/>
    </row>
    <row r="25" spans="1:14" ht="31.5" customHeight="1" thickBot="1" x14ac:dyDescent="0.3">
      <c r="A25" s="75">
        <v>14</v>
      </c>
      <c r="B25" s="10" t="s">
        <v>107</v>
      </c>
      <c r="F25" s="132">
        <f>SUM(F12:F23)</f>
        <v>0</v>
      </c>
      <c r="J25" s="136">
        <f>SUM(J12:J24)</f>
        <v>0</v>
      </c>
      <c r="K25" s="46"/>
      <c r="L25" s="132">
        <f>SUM(L12:L23)</f>
        <v>0</v>
      </c>
      <c r="M25" s="55"/>
      <c r="N25" s="132">
        <f>SUM(N12:N23)</f>
        <v>0</v>
      </c>
    </row>
    <row r="26" spans="1:14" ht="15.75" thickTop="1" x14ac:dyDescent="0.2"/>
    <row r="27" spans="1:14" x14ac:dyDescent="0.2">
      <c r="A27" s="3" t="s">
        <v>723</v>
      </c>
      <c r="B27" s="14" t="s">
        <v>733</v>
      </c>
    </row>
  </sheetData>
  <mergeCells count="3">
    <mergeCell ref="A4:N4"/>
    <mergeCell ref="A3:N3"/>
    <mergeCell ref="A5:N5"/>
  </mergeCells>
  <phoneticPr fontId="0" type="noConversion"/>
  <printOptions horizontalCentered="1"/>
  <pageMargins left="0.5" right="0.5" top="1" bottom="1" header="0.5" footer="0.5"/>
  <pageSetup scale="93" fitToHeight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autoPageBreaks="0" fitToPage="1"/>
  </sheetPr>
  <dimension ref="A1:N25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4.33203125" style="14" customWidth="1"/>
    <col min="2" max="2" width="14" style="14" customWidth="1"/>
    <col min="3" max="3" width="1.21875" style="14" customWidth="1"/>
    <col min="4" max="4" width="5.44140625" style="14" customWidth="1"/>
    <col min="5" max="5" width="1.21875" style="14" customWidth="1"/>
    <col min="6" max="6" width="10.5546875" style="14" customWidth="1"/>
    <col min="7" max="7" width="1.21875" style="14" customWidth="1"/>
    <col min="8" max="8" width="10.44140625" style="14" customWidth="1"/>
    <col min="9" max="9" width="1.21875" style="14" customWidth="1"/>
    <col min="10" max="10" width="13.33203125" style="14" customWidth="1"/>
    <col min="11" max="11" width="1.21875" style="14" customWidth="1"/>
    <col min="12" max="12" width="10.5546875" style="14" customWidth="1"/>
    <col min="13" max="13" width="1.21875" style="14" customWidth="1"/>
    <col min="14" max="14" width="9.6640625" style="14" customWidth="1"/>
    <col min="15" max="15" width="12.21875" style="14" customWidth="1"/>
    <col min="16" max="16384" width="9.6640625" style="14"/>
  </cols>
  <sheetData>
    <row r="1" spans="1:14" ht="17.25" customHeight="1" x14ac:dyDescent="0.25">
      <c r="J1" s="100" t="str">
        <f>GeneralInfo!$B$17&amp;" - "&amp;GeneralInfo!$B$18</f>
        <v xml:space="preserve"> - </v>
      </c>
      <c r="N1" s="8" t="str">
        <f>IF(GeneralInfo!$B$13="","",GeneralInfo!$B$13)</f>
        <v/>
      </c>
    </row>
    <row r="2" spans="1:14" ht="17.25" customHeight="1" x14ac:dyDescent="0.25">
      <c r="N2" s="100" t="s">
        <v>676</v>
      </c>
    </row>
    <row r="3" spans="1:14" ht="17.25" customHeight="1" x14ac:dyDescent="0.25">
      <c r="A3" s="386">
        <f>GeneralInfo!$B$4</f>
        <v>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4" ht="17.25" customHeight="1" x14ac:dyDescent="0.25">
      <c r="A4" s="386" t="s">
        <v>484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</row>
    <row r="5" spans="1:14" ht="17.25" customHeight="1" x14ac:dyDescent="0.25">
      <c r="A5" s="402" t="str">
        <f>"FOR THE PERIOD "&amp;TEXT(GeneralInfo!$B$14,"MM/DD/YYYY")&amp;" TO "&amp;TEXT(GeneralInfo!$B$15,"MM/DD/YYYY")</f>
        <v>FOR THE PERIOD 01/00/1900 TO 01/00/1900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</row>
    <row r="6" spans="1:14" ht="17.25" customHeight="1" x14ac:dyDescent="0.25">
      <c r="A6" s="1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8"/>
    </row>
    <row r="7" spans="1:14" ht="17.25" customHeight="1" x14ac:dyDescent="0.25">
      <c r="L7" s="10"/>
      <c r="M7" s="10"/>
    </row>
    <row r="8" spans="1:14" ht="17.25" customHeight="1" thickBot="1" x14ac:dyDescent="0.3">
      <c r="F8" s="13">
        <v>1</v>
      </c>
      <c r="H8" s="13">
        <v>2</v>
      </c>
      <c r="J8" s="13">
        <v>3</v>
      </c>
      <c r="K8" s="13"/>
      <c r="L8" s="13">
        <v>4</v>
      </c>
      <c r="N8" s="13">
        <v>5</v>
      </c>
    </row>
    <row r="9" spans="1:14" ht="17.25" customHeight="1" x14ac:dyDescent="0.25">
      <c r="F9" s="37" t="s">
        <v>159</v>
      </c>
      <c r="G9" s="38"/>
      <c r="H9" s="39" t="s">
        <v>130</v>
      </c>
      <c r="I9" s="38"/>
      <c r="J9" s="40" t="s">
        <v>97</v>
      </c>
      <c r="K9" s="9"/>
      <c r="L9" s="52" t="s">
        <v>125</v>
      </c>
      <c r="N9" s="52" t="s">
        <v>79</v>
      </c>
    </row>
    <row r="10" spans="1:14" ht="17.25" customHeight="1" x14ac:dyDescent="0.25">
      <c r="F10" s="41" t="s">
        <v>162</v>
      </c>
      <c r="H10" s="9" t="s">
        <v>147</v>
      </c>
      <c r="J10" s="42" t="s">
        <v>133</v>
      </c>
      <c r="K10" s="9"/>
      <c r="L10" s="53" t="s">
        <v>66</v>
      </c>
      <c r="N10" s="53" t="s">
        <v>180</v>
      </c>
    </row>
    <row r="11" spans="1:14" ht="17.25" customHeight="1" thickBot="1" x14ac:dyDescent="0.3">
      <c r="B11" s="11" t="s">
        <v>114</v>
      </c>
      <c r="D11" s="11" t="s">
        <v>84</v>
      </c>
      <c r="F11" s="43" t="s">
        <v>99</v>
      </c>
      <c r="G11" s="44"/>
      <c r="H11" s="11" t="s">
        <v>81</v>
      </c>
      <c r="I11" s="44"/>
      <c r="J11" s="45"/>
      <c r="K11" s="9"/>
      <c r="L11" s="54" t="s">
        <v>180</v>
      </c>
      <c r="N11" s="54" t="s">
        <v>178</v>
      </c>
    </row>
    <row r="12" spans="1:14" ht="31.5" customHeight="1" x14ac:dyDescent="0.2">
      <c r="A12" s="18" t="s">
        <v>70</v>
      </c>
      <c r="B12" s="14" t="s">
        <v>1</v>
      </c>
      <c r="D12" s="131">
        <f>'sch L-PNMI-1'!D12</f>
        <v>2023</v>
      </c>
      <c r="F12" s="61">
        <v>0</v>
      </c>
      <c r="H12" s="134">
        <v>0</v>
      </c>
      <c r="J12" s="134">
        <v>0</v>
      </c>
      <c r="K12" s="46"/>
      <c r="L12" s="61">
        <v>0</v>
      </c>
      <c r="M12" s="55"/>
      <c r="N12" s="133">
        <f>F12+L12</f>
        <v>0</v>
      </c>
    </row>
    <row r="13" spans="1:14" ht="31.5" customHeight="1" x14ac:dyDescent="0.2">
      <c r="A13" s="18" t="s">
        <v>61</v>
      </c>
      <c r="B13" s="14" t="s">
        <v>2</v>
      </c>
      <c r="D13" s="131">
        <f>'sch L-PNMI-1'!D13</f>
        <v>2023</v>
      </c>
      <c r="F13" s="61">
        <v>0</v>
      </c>
      <c r="H13" s="135">
        <f>H12</f>
        <v>0</v>
      </c>
      <c r="J13" s="134">
        <v>0</v>
      </c>
      <c r="K13" s="46"/>
      <c r="L13" s="61">
        <v>0</v>
      </c>
      <c r="M13" s="55"/>
      <c r="N13" s="133">
        <f t="shared" ref="N13:N23" si="0">F13+L13</f>
        <v>0</v>
      </c>
    </row>
    <row r="14" spans="1:14" ht="31.5" customHeight="1" x14ac:dyDescent="0.2">
      <c r="A14" s="18" t="s">
        <v>62</v>
      </c>
      <c r="B14" s="14" t="s">
        <v>3</v>
      </c>
      <c r="D14" s="131">
        <f>'sch L-PNMI-1'!D14</f>
        <v>2023</v>
      </c>
      <c r="F14" s="61">
        <v>0</v>
      </c>
      <c r="H14" s="135">
        <f>H13</f>
        <v>0</v>
      </c>
      <c r="J14" s="134">
        <v>0</v>
      </c>
      <c r="K14" s="46"/>
      <c r="L14" s="61">
        <v>0</v>
      </c>
      <c r="M14" s="55"/>
      <c r="N14" s="133">
        <f t="shared" si="0"/>
        <v>0</v>
      </c>
    </row>
    <row r="15" spans="1:14" ht="31.5" customHeight="1" x14ac:dyDescent="0.2">
      <c r="A15" s="18" t="s">
        <v>63</v>
      </c>
      <c r="B15" s="14" t="s">
        <v>4</v>
      </c>
      <c r="D15" s="131">
        <f>'sch L-PNMI-1'!D15</f>
        <v>2023</v>
      </c>
      <c r="F15" s="61">
        <v>0</v>
      </c>
      <c r="H15" s="135">
        <f>H14</f>
        <v>0</v>
      </c>
      <c r="J15" s="134">
        <v>0</v>
      </c>
      <c r="K15" s="46"/>
      <c r="L15" s="61">
        <v>0</v>
      </c>
      <c r="M15" s="55"/>
      <c r="N15" s="133">
        <f t="shared" si="0"/>
        <v>0</v>
      </c>
    </row>
    <row r="16" spans="1:14" ht="31.5" customHeight="1" x14ac:dyDescent="0.2">
      <c r="A16" s="18" t="s">
        <v>65</v>
      </c>
      <c r="B16" s="14" t="s">
        <v>5</v>
      </c>
      <c r="D16" s="131">
        <f>'sch L-PNMI-1'!D16</f>
        <v>2023</v>
      </c>
      <c r="F16" s="61">
        <v>0</v>
      </c>
      <c r="H16" s="135">
        <f>H15</f>
        <v>0</v>
      </c>
      <c r="J16" s="134">
        <v>0</v>
      </c>
      <c r="K16" s="46"/>
      <c r="L16" s="61">
        <v>0</v>
      </c>
      <c r="M16" s="55"/>
      <c r="N16" s="133">
        <f t="shared" si="0"/>
        <v>0</v>
      </c>
    </row>
    <row r="17" spans="1:14" ht="31.5" customHeight="1" x14ac:dyDescent="0.2">
      <c r="A17" s="18" t="s">
        <v>71</v>
      </c>
      <c r="B17" s="14" t="s">
        <v>6</v>
      </c>
      <c r="D17" s="131">
        <f>'sch L-PNMI-1'!D17</f>
        <v>2023</v>
      </c>
      <c r="F17" s="61">
        <v>0</v>
      </c>
      <c r="H17" s="135">
        <f>H16</f>
        <v>0</v>
      </c>
      <c r="J17" s="134">
        <v>0</v>
      </c>
      <c r="K17" s="46"/>
      <c r="L17" s="61">
        <v>0</v>
      </c>
      <c r="M17" s="55"/>
      <c r="N17" s="133">
        <f t="shared" si="0"/>
        <v>0</v>
      </c>
    </row>
    <row r="18" spans="1:14" ht="31.5" customHeight="1" x14ac:dyDescent="0.2">
      <c r="A18" s="18" t="s">
        <v>72</v>
      </c>
      <c r="B18" s="14" t="s">
        <v>7</v>
      </c>
      <c r="D18" s="131">
        <f>'sch L-PNMI-1'!D18</f>
        <v>2023</v>
      </c>
      <c r="F18" s="61">
        <v>0</v>
      </c>
      <c r="H18" s="134">
        <v>0</v>
      </c>
      <c r="J18" s="134">
        <v>0</v>
      </c>
      <c r="K18" s="46"/>
      <c r="L18" s="61">
        <v>0</v>
      </c>
      <c r="M18" s="55"/>
      <c r="N18" s="133">
        <f t="shared" si="0"/>
        <v>0</v>
      </c>
    </row>
    <row r="19" spans="1:14" ht="31.5" customHeight="1" x14ac:dyDescent="0.2">
      <c r="A19" s="18" t="s">
        <v>73</v>
      </c>
      <c r="B19" s="14" t="s">
        <v>8</v>
      </c>
      <c r="D19" s="131">
        <f>'sch L-PNMI-1'!D19</f>
        <v>2023</v>
      </c>
      <c r="F19" s="61">
        <v>0</v>
      </c>
      <c r="H19" s="135">
        <f>H18</f>
        <v>0</v>
      </c>
      <c r="J19" s="134">
        <v>0</v>
      </c>
      <c r="K19" s="46"/>
      <c r="L19" s="61">
        <v>0</v>
      </c>
      <c r="M19" s="55"/>
      <c r="N19" s="133">
        <f t="shared" si="0"/>
        <v>0</v>
      </c>
    </row>
    <row r="20" spans="1:14" ht="31.5" customHeight="1" x14ac:dyDescent="0.2">
      <c r="A20" s="18" t="s">
        <v>74</v>
      </c>
      <c r="B20" s="14" t="s">
        <v>9</v>
      </c>
      <c r="D20" s="131">
        <f>'sch L-PNMI-1'!D20</f>
        <v>2023</v>
      </c>
      <c r="F20" s="61">
        <v>0</v>
      </c>
      <c r="H20" s="135">
        <f>H19</f>
        <v>0</v>
      </c>
      <c r="J20" s="134">
        <v>0</v>
      </c>
      <c r="K20" s="46"/>
      <c r="L20" s="61">
        <v>0</v>
      </c>
      <c r="M20" s="55"/>
      <c r="N20" s="133">
        <f t="shared" si="0"/>
        <v>0</v>
      </c>
    </row>
    <row r="21" spans="1:14" ht="31.5" customHeight="1" x14ac:dyDescent="0.2">
      <c r="A21" s="18" t="s">
        <v>75</v>
      </c>
      <c r="B21" s="14" t="s">
        <v>10</v>
      </c>
      <c r="D21" s="131">
        <f>'sch L-PNMI-1'!D21</f>
        <v>2023</v>
      </c>
      <c r="F21" s="61">
        <v>0</v>
      </c>
      <c r="H21" s="135">
        <f>H20</f>
        <v>0</v>
      </c>
      <c r="J21" s="134">
        <v>0</v>
      </c>
      <c r="K21" s="46"/>
      <c r="L21" s="61">
        <v>0</v>
      </c>
      <c r="M21" s="55"/>
      <c r="N21" s="133">
        <f t="shared" si="0"/>
        <v>0</v>
      </c>
    </row>
    <row r="22" spans="1:14" ht="31.5" customHeight="1" x14ac:dyDescent="0.2">
      <c r="A22" s="18" t="s">
        <v>76</v>
      </c>
      <c r="B22" s="14" t="s">
        <v>11</v>
      </c>
      <c r="D22" s="131">
        <f>'sch L-PNMI-1'!D22</f>
        <v>2023</v>
      </c>
      <c r="F22" s="61">
        <v>0</v>
      </c>
      <c r="H22" s="135">
        <f>H21</f>
        <v>0</v>
      </c>
      <c r="J22" s="134">
        <v>0</v>
      </c>
      <c r="K22" s="46"/>
      <c r="L22" s="61">
        <v>0</v>
      </c>
      <c r="M22" s="55"/>
      <c r="N22" s="133">
        <f t="shared" si="0"/>
        <v>0</v>
      </c>
    </row>
    <row r="23" spans="1:14" ht="31.5" customHeight="1" x14ac:dyDescent="0.2">
      <c r="A23" s="18" t="s">
        <v>77</v>
      </c>
      <c r="B23" s="14" t="s">
        <v>12</v>
      </c>
      <c r="D23" s="131">
        <f>'sch L-PNMI-1'!D23</f>
        <v>2023</v>
      </c>
      <c r="F23" s="61">
        <v>0</v>
      </c>
      <c r="H23" s="135">
        <f>H22</f>
        <v>0</v>
      </c>
      <c r="J23" s="134">
        <v>0</v>
      </c>
      <c r="K23" s="46"/>
      <c r="L23" s="61">
        <v>0</v>
      </c>
      <c r="M23" s="55"/>
      <c r="N23" s="133">
        <f t="shared" si="0"/>
        <v>0</v>
      </c>
    </row>
    <row r="24" spans="1:14" ht="31.5" customHeight="1" thickBot="1" x14ac:dyDescent="0.3">
      <c r="A24" s="18" t="s">
        <v>78</v>
      </c>
      <c r="B24" s="10" t="s">
        <v>107</v>
      </c>
      <c r="F24" s="132">
        <f>SUM(F12:F23)</f>
        <v>0</v>
      </c>
      <c r="J24" s="136">
        <f>SUM(J12:J23)</f>
        <v>0</v>
      </c>
      <c r="K24" s="46"/>
      <c r="L24" s="132">
        <f>SUM(L12:L23)</f>
        <v>0</v>
      </c>
      <c r="M24" s="55"/>
      <c r="N24" s="132">
        <f>SUM(N12:N23)</f>
        <v>0</v>
      </c>
    </row>
    <row r="25" spans="1:14" ht="15.75" thickTop="1" x14ac:dyDescent="0.2"/>
  </sheetData>
  <mergeCells count="3">
    <mergeCell ref="A4:N4"/>
    <mergeCell ref="A3:N3"/>
    <mergeCell ref="A5:N5"/>
  </mergeCells>
  <printOptions horizontalCentered="1"/>
  <pageMargins left="0.5" right="0.5" top="1" bottom="1" header="0.5" footer="0.5"/>
  <pageSetup scale="93" fitToHeight="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autoPageBreaks="0" fitToPage="1"/>
  </sheetPr>
  <dimension ref="A1:T32"/>
  <sheetViews>
    <sheetView showGridLines="0" showOutlineSymbols="0" zoomScale="75" zoomScaleNormal="75" workbookViewId="0">
      <selection activeCell="D11" sqref="D11"/>
    </sheetView>
  </sheetViews>
  <sheetFormatPr defaultColWidth="9.6640625" defaultRowHeight="15" x14ac:dyDescent="0.2"/>
  <cols>
    <col min="1" max="1" width="3.109375" style="183" bestFit="1" customWidth="1"/>
    <col min="2" max="2" width="14" style="14" customWidth="1"/>
    <col min="3" max="3" width="2.44140625" style="14" bestFit="1" customWidth="1"/>
    <col min="4" max="4" width="8.109375" style="14" customWidth="1"/>
    <col min="5" max="5" width="1.33203125" style="14" customWidth="1"/>
    <col min="6" max="6" width="10.5546875" style="14" customWidth="1"/>
    <col min="7" max="7" width="1.21875" style="14" customWidth="1"/>
    <col min="8" max="8" width="10.44140625" style="14" customWidth="1"/>
    <col min="9" max="9" width="1.21875" style="14" customWidth="1"/>
    <col min="10" max="10" width="13.33203125" style="14" customWidth="1"/>
    <col min="11" max="11" width="1.21875" style="14" customWidth="1"/>
    <col min="12" max="12" width="10.5546875" style="14" customWidth="1"/>
    <col min="13" max="13" width="1.21875" style="14" customWidth="1"/>
    <col min="14" max="14" width="10.5546875" style="14" customWidth="1"/>
    <col min="15" max="15" width="1.21875" style="14" customWidth="1"/>
    <col min="16" max="16" width="13.33203125" style="14" customWidth="1"/>
    <col min="17" max="17" width="1.21875" style="14" customWidth="1"/>
    <col min="18" max="18" width="10.44140625" style="14" customWidth="1"/>
    <col min="19" max="19" width="1.21875" style="14" customWidth="1"/>
    <col min="20" max="20" width="10.5546875" style="14" customWidth="1"/>
    <col min="21" max="16384" width="9.6640625" style="14"/>
  </cols>
  <sheetData>
    <row r="1" spans="1:20" ht="17.25" customHeight="1" x14ac:dyDescent="0.25">
      <c r="P1" s="100" t="str">
        <f>GeneralInfo!$B$20&amp;" - "&amp;GeneralInfo!$B$21</f>
        <v xml:space="preserve"> - </v>
      </c>
      <c r="T1" s="8" t="str">
        <f>IF(GeneralInfo!$B$13="","",GeneralInfo!$B$13)</f>
        <v/>
      </c>
    </row>
    <row r="2" spans="1:20" ht="17.25" customHeight="1" x14ac:dyDescent="0.25">
      <c r="T2" s="100" t="s">
        <v>677</v>
      </c>
    </row>
    <row r="3" spans="1:20" ht="17.25" customHeight="1" x14ac:dyDescent="0.25">
      <c r="A3" s="386">
        <f>GeneralInfo!$B$4</f>
        <v>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</row>
    <row r="4" spans="1:20" ht="17.25" customHeight="1" x14ac:dyDescent="0.25">
      <c r="A4" s="386" t="s">
        <v>482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</row>
    <row r="5" spans="1:20" ht="17.25" customHeight="1" x14ac:dyDescent="0.25">
      <c r="A5" s="402" t="str">
        <f>"FOR THE PERIOD "&amp;TEXT(GeneralInfo!$B$14,"MM/DD/YYYY")&amp;" TO "&amp;TEXT(GeneralInfo!$B$15,"MM/DD/YYYY")</f>
        <v>FOR THE PERIOD 01/00/1900 TO 01/00/1900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</row>
    <row r="6" spans="1:20" ht="17.25" customHeight="1" x14ac:dyDescent="0.25">
      <c r="A6" s="18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20" ht="17.25" customHeight="1" thickBot="1" x14ac:dyDescent="0.3">
      <c r="F7" s="13">
        <v>1</v>
      </c>
      <c r="H7" s="13">
        <v>2</v>
      </c>
      <c r="J7" s="13">
        <v>3</v>
      </c>
      <c r="K7" s="13"/>
      <c r="L7" s="13">
        <v>4</v>
      </c>
      <c r="N7" s="13">
        <v>5</v>
      </c>
      <c r="P7" s="13">
        <v>6</v>
      </c>
      <c r="Q7" s="56"/>
      <c r="R7" s="13">
        <v>7</v>
      </c>
      <c r="T7" s="13">
        <v>8</v>
      </c>
    </row>
    <row r="8" spans="1:20" ht="17.25" customHeight="1" x14ac:dyDescent="0.25">
      <c r="F8" s="37" t="s">
        <v>156</v>
      </c>
      <c r="G8" s="38"/>
      <c r="H8" s="39" t="s">
        <v>130</v>
      </c>
      <c r="I8" s="38"/>
      <c r="J8" s="40" t="s">
        <v>97</v>
      </c>
      <c r="K8" s="9"/>
      <c r="L8" s="37" t="s">
        <v>156</v>
      </c>
      <c r="M8" s="38"/>
      <c r="N8" s="39" t="s">
        <v>130</v>
      </c>
      <c r="O8" s="38"/>
      <c r="P8" s="40" t="s">
        <v>97</v>
      </c>
      <c r="Q8" s="56"/>
      <c r="R8" s="52" t="s">
        <v>125</v>
      </c>
      <c r="T8" s="52" t="s">
        <v>79</v>
      </c>
    </row>
    <row r="9" spans="1:20" ht="17.25" customHeight="1" x14ac:dyDescent="0.25">
      <c r="F9" s="41" t="s">
        <v>162</v>
      </c>
      <c r="H9" s="9" t="s">
        <v>131</v>
      </c>
      <c r="J9" s="42" t="s">
        <v>133</v>
      </c>
      <c r="K9" s="9"/>
      <c r="L9" s="41" t="s">
        <v>157</v>
      </c>
      <c r="N9" s="9" t="s">
        <v>157</v>
      </c>
      <c r="P9" s="42" t="s">
        <v>133</v>
      </c>
      <c r="Q9" s="56"/>
      <c r="R9" s="53" t="s">
        <v>66</v>
      </c>
      <c r="T9" s="53" t="s">
        <v>173</v>
      </c>
    </row>
    <row r="10" spans="1:20" ht="17.25" customHeight="1" thickBot="1" x14ac:dyDescent="0.3">
      <c r="B10" s="11" t="s">
        <v>114</v>
      </c>
      <c r="D10" s="11" t="s">
        <v>84</v>
      </c>
      <c r="F10" s="43" t="s">
        <v>99</v>
      </c>
      <c r="G10" s="44"/>
      <c r="H10" s="11" t="s">
        <v>81</v>
      </c>
      <c r="I10" s="44"/>
      <c r="J10" s="45"/>
      <c r="K10" s="9"/>
      <c r="L10" s="43" t="s">
        <v>99</v>
      </c>
      <c r="M10" s="44"/>
      <c r="N10" s="11" t="s">
        <v>81</v>
      </c>
      <c r="O10" s="44"/>
      <c r="P10" s="45"/>
      <c r="Q10" s="56"/>
      <c r="R10" s="54" t="s">
        <v>173</v>
      </c>
      <c r="T10" s="54" t="s">
        <v>179</v>
      </c>
    </row>
    <row r="11" spans="1:20" ht="31.5" customHeight="1" x14ac:dyDescent="0.2">
      <c r="A11" s="75">
        <v>1</v>
      </c>
      <c r="B11" s="14" t="s">
        <v>1</v>
      </c>
      <c r="D11" s="76">
        <v>2023</v>
      </c>
      <c r="F11" s="61">
        <v>0</v>
      </c>
      <c r="H11" s="134">
        <v>0</v>
      </c>
      <c r="J11" s="134">
        <v>0</v>
      </c>
      <c r="K11" s="46"/>
      <c r="L11" s="61">
        <v>0</v>
      </c>
      <c r="N11" s="135">
        <f>H11</f>
        <v>0</v>
      </c>
      <c r="P11" s="134">
        <v>0</v>
      </c>
      <c r="Q11" s="55"/>
      <c r="R11" s="61">
        <v>0</v>
      </c>
      <c r="S11" s="55"/>
      <c r="T11" s="133">
        <f>F11+L11+R11</f>
        <v>0</v>
      </c>
    </row>
    <row r="12" spans="1:20" ht="31.5" customHeight="1" x14ac:dyDescent="0.2">
      <c r="A12" s="75">
        <v>2</v>
      </c>
      <c r="B12" s="14" t="s">
        <v>2</v>
      </c>
      <c r="D12" s="131">
        <f t="shared" ref="D12:D22" si="0">D11</f>
        <v>2023</v>
      </c>
      <c r="F12" s="61">
        <v>0</v>
      </c>
      <c r="H12" s="135">
        <f>H11</f>
        <v>0</v>
      </c>
      <c r="J12" s="134">
        <v>0</v>
      </c>
      <c r="K12" s="46"/>
      <c r="L12" s="61">
        <v>0</v>
      </c>
      <c r="N12" s="135">
        <f t="shared" ref="N12:N22" si="1">H12</f>
        <v>0</v>
      </c>
      <c r="P12" s="134">
        <v>0</v>
      </c>
      <c r="Q12" s="57"/>
      <c r="R12" s="61">
        <v>0</v>
      </c>
      <c r="S12" s="55"/>
      <c r="T12" s="133">
        <f t="shared" ref="T12:T22" si="2">F12+L12+R12</f>
        <v>0</v>
      </c>
    </row>
    <row r="13" spans="1:20" ht="31.5" customHeight="1" x14ac:dyDescent="0.2">
      <c r="A13" s="75">
        <v>3</v>
      </c>
      <c r="B13" s="14" t="s">
        <v>3</v>
      </c>
      <c r="D13" s="131">
        <f t="shared" si="0"/>
        <v>2023</v>
      </c>
      <c r="F13" s="61">
        <v>0</v>
      </c>
      <c r="H13" s="135">
        <f>H12</f>
        <v>0</v>
      </c>
      <c r="J13" s="134">
        <v>0</v>
      </c>
      <c r="K13" s="46"/>
      <c r="L13" s="61">
        <v>0</v>
      </c>
      <c r="N13" s="135">
        <f t="shared" si="1"/>
        <v>0</v>
      </c>
      <c r="P13" s="134">
        <v>0</v>
      </c>
      <c r="Q13" s="57"/>
      <c r="R13" s="61">
        <v>0</v>
      </c>
      <c r="S13" s="55"/>
      <c r="T13" s="133">
        <f t="shared" si="2"/>
        <v>0</v>
      </c>
    </row>
    <row r="14" spans="1:20" ht="31.5" customHeight="1" x14ac:dyDescent="0.2">
      <c r="A14" s="75">
        <v>4</v>
      </c>
      <c r="B14" s="14" t="s">
        <v>4</v>
      </c>
      <c r="D14" s="131">
        <f t="shared" si="0"/>
        <v>2023</v>
      </c>
      <c r="F14" s="61">
        <v>0</v>
      </c>
      <c r="H14" s="135">
        <f>H13</f>
        <v>0</v>
      </c>
      <c r="J14" s="134">
        <v>0</v>
      </c>
      <c r="K14" s="46"/>
      <c r="L14" s="61">
        <v>0</v>
      </c>
      <c r="N14" s="135">
        <f t="shared" si="1"/>
        <v>0</v>
      </c>
      <c r="P14" s="134">
        <v>0</v>
      </c>
      <c r="Q14" s="57"/>
      <c r="R14" s="61">
        <v>0</v>
      </c>
      <c r="S14" s="55"/>
      <c r="T14" s="133">
        <f t="shared" si="2"/>
        <v>0</v>
      </c>
    </row>
    <row r="15" spans="1:20" ht="31.5" customHeight="1" x14ac:dyDescent="0.2">
      <c r="A15" s="75">
        <v>5</v>
      </c>
      <c r="B15" s="14" t="s">
        <v>5</v>
      </c>
      <c r="D15" s="131">
        <f t="shared" si="0"/>
        <v>2023</v>
      </c>
      <c r="F15" s="61">
        <v>0</v>
      </c>
      <c r="H15" s="135">
        <f>H14</f>
        <v>0</v>
      </c>
      <c r="J15" s="134">
        <v>0</v>
      </c>
      <c r="K15" s="46"/>
      <c r="L15" s="61">
        <v>0</v>
      </c>
      <c r="N15" s="135">
        <f t="shared" si="1"/>
        <v>0</v>
      </c>
      <c r="P15" s="134">
        <v>0</v>
      </c>
      <c r="Q15" s="57"/>
      <c r="R15" s="61">
        <v>0</v>
      </c>
      <c r="S15" s="55"/>
      <c r="T15" s="133">
        <f t="shared" si="2"/>
        <v>0</v>
      </c>
    </row>
    <row r="16" spans="1:20" ht="31.5" customHeight="1" x14ac:dyDescent="0.2">
      <c r="A16" s="75">
        <v>6</v>
      </c>
      <c r="B16" s="14" t="s">
        <v>6</v>
      </c>
      <c r="D16" s="131">
        <f t="shared" si="0"/>
        <v>2023</v>
      </c>
      <c r="F16" s="61">
        <v>0</v>
      </c>
      <c r="H16" s="135">
        <f>H15</f>
        <v>0</v>
      </c>
      <c r="J16" s="134">
        <v>0</v>
      </c>
      <c r="K16" s="46"/>
      <c r="L16" s="61">
        <v>0</v>
      </c>
      <c r="N16" s="135">
        <f t="shared" si="1"/>
        <v>0</v>
      </c>
      <c r="P16" s="134">
        <v>0</v>
      </c>
      <c r="Q16" s="57"/>
      <c r="R16" s="61">
        <v>0</v>
      </c>
      <c r="S16" s="55"/>
      <c r="T16" s="133">
        <f t="shared" si="2"/>
        <v>0</v>
      </c>
    </row>
    <row r="17" spans="1:20" ht="31.5" customHeight="1" x14ac:dyDescent="0.2">
      <c r="A17" s="75">
        <v>7</v>
      </c>
      <c r="B17" s="14" t="s">
        <v>7</v>
      </c>
      <c r="D17" s="131">
        <f t="shared" si="0"/>
        <v>2023</v>
      </c>
      <c r="F17" s="61">
        <v>0</v>
      </c>
      <c r="H17" s="134">
        <v>0</v>
      </c>
      <c r="J17" s="134">
        <v>0</v>
      </c>
      <c r="K17" s="46"/>
      <c r="L17" s="61">
        <v>0</v>
      </c>
      <c r="N17" s="135">
        <f t="shared" si="1"/>
        <v>0</v>
      </c>
      <c r="P17" s="134">
        <v>0</v>
      </c>
      <c r="Q17" s="57"/>
      <c r="R17" s="61">
        <v>0</v>
      </c>
      <c r="S17" s="55"/>
      <c r="T17" s="133">
        <f t="shared" si="2"/>
        <v>0</v>
      </c>
    </row>
    <row r="18" spans="1:20" ht="31.5" customHeight="1" x14ac:dyDescent="0.2">
      <c r="A18" s="75">
        <v>8</v>
      </c>
      <c r="B18" s="14" t="s">
        <v>8</v>
      </c>
      <c r="D18" s="131">
        <f t="shared" si="0"/>
        <v>2023</v>
      </c>
      <c r="F18" s="61">
        <v>0</v>
      </c>
      <c r="H18" s="135">
        <f>H17</f>
        <v>0</v>
      </c>
      <c r="J18" s="134">
        <v>0</v>
      </c>
      <c r="K18" s="46"/>
      <c r="L18" s="61">
        <v>0</v>
      </c>
      <c r="N18" s="135">
        <f t="shared" si="1"/>
        <v>0</v>
      </c>
      <c r="P18" s="134">
        <v>0</v>
      </c>
      <c r="Q18" s="57"/>
      <c r="R18" s="61">
        <v>0</v>
      </c>
      <c r="S18" s="55"/>
      <c r="T18" s="133">
        <f t="shared" si="2"/>
        <v>0</v>
      </c>
    </row>
    <row r="19" spans="1:20" ht="31.5" customHeight="1" x14ac:dyDescent="0.2">
      <c r="A19" s="75">
        <v>9</v>
      </c>
      <c r="B19" s="14" t="s">
        <v>9</v>
      </c>
      <c r="D19" s="131">
        <f t="shared" si="0"/>
        <v>2023</v>
      </c>
      <c r="F19" s="61">
        <v>0</v>
      </c>
      <c r="H19" s="135">
        <f>H18</f>
        <v>0</v>
      </c>
      <c r="J19" s="134">
        <v>0</v>
      </c>
      <c r="K19" s="46"/>
      <c r="L19" s="61">
        <v>0</v>
      </c>
      <c r="N19" s="135">
        <f t="shared" si="1"/>
        <v>0</v>
      </c>
      <c r="P19" s="134">
        <v>0</v>
      </c>
      <c r="Q19" s="57"/>
      <c r="R19" s="61">
        <v>0</v>
      </c>
      <c r="S19" s="55"/>
      <c r="T19" s="133">
        <f t="shared" si="2"/>
        <v>0</v>
      </c>
    </row>
    <row r="20" spans="1:20" ht="31.5" customHeight="1" x14ac:dyDescent="0.2">
      <c r="A20" s="75">
        <v>10</v>
      </c>
      <c r="B20" s="14" t="s">
        <v>10</v>
      </c>
      <c r="D20" s="131">
        <f t="shared" si="0"/>
        <v>2023</v>
      </c>
      <c r="F20" s="61">
        <v>0</v>
      </c>
      <c r="H20" s="135">
        <f>H19</f>
        <v>0</v>
      </c>
      <c r="J20" s="134">
        <v>0</v>
      </c>
      <c r="K20" s="46"/>
      <c r="L20" s="61">
        <v>0</v>
      </c>
      <c r="N20" s="135">
        <f t="shared" si="1"/>
        <v>0</v>
      </c>
      <c r="P20" s="134">
        <v>0</v>
      </c>
      <c r="Q20" s="57"/>
      <c r="R20" s="61">
        <v>0</v>
      </c>
      <c r="S20" s="55"/>
      <c r="T20" s="133">
        <f t="shared" si="2"/>
        <v>0</v>
      </c>
    </row>
    <row r="21" spans="1:20" ht="31.5" customHeight="1" x14ac:dyDescent="0.2">
      <c r="A21" s="75">
        <v>11</v>
      </c>
      <c r="B21" s="14" t="s">
        <v>11</v>
      </c>
      <c r="D21" s="131">
        <f t="shared" si="0"/>
        <v>2023</v>
      </c>
      <c r="F21" s="61">
        <v>0</v>
      </c>
      <c r="H21" s="135">
        <f>H20</f>
        <v>0</v>
      </c>
      <c r="J21" s="134">
        <v>0</v>
      </c>
      <c r="K21" s="46"/>
      <c r="L21" s="61">
        <v>0</v>
      </c>
      <c r="N21" s="135">
        <f t="shared" si="1"/>
        <v>0</v>
      </c>
      <c r="P21" s="134">
        <v>0</v>
      </c>
      <c r="Q21" s="57"/>
      <c r="R21" s="61">
        <v>0</v>
      </c>
      <c r="S21" s="55"/>
      <c r="T21" s="133">
        <f t="shared" si="2"/>
        <v>0</v>
      </c>
    </row>
    <row r="22" spans="1:20" ht="31.5" customHeight="1" x14ac:dyDescent="0.2">
      <c r="A22" s="75">
        <v>12</v>
      </c>
      <c r="B22" s="14" t="s">
        <v>12</v>
      </c>
      <c r="D22" s="131">
        <f t="shared" si="0"/>
        <v>2023</v>
      </c>
      <c r="F22" s="61">
        <v>0</v>
      </c>
      <c r="H22" s="135">
        <f>H21</f>
        <v>0</v>
      </c>
      <c r="J22" s="134">
        <v>0</v>
      </c>
      <c r="K22" s="46"/>
      <c r="L22" s="61">
        <v>0</v>
      </c>
      <c r="N22" s="135">
        <f t="shared" si="1"/>
        <v>0</v>
      </c>
      <c r="P22" s="134">
        <v>0</v>
      </c>
      <c r="Q22" s="57"/>
      <c r="R22" s="61">
        <v>0</v>
      </c>
      <c r="S22" s="55"/>
      <c r="T22" s="133">
        <f t="shared" si="2"/>
        <v>0</v>
      </c>
    </row>
    <row r="23" spans="1:20" ht="31.5" customHeight="1" thickBot="1" x14ac:dyDescent="0.3">
      <c r="A23" s="75">
        <v>13</v>
      </c>
      <c r="B23" s="10" t="s">
        <v>107</v>
      </c>
      <c r="F23" s="132">
        <f>SUM(F11:F22)</f>
        <v>0</v>
      </c>
      <c r="J23" s="136">
        <f>SUM(J11:J22)</f>
        <v>0</v>
      </c>
      <c r="K23" s="46"/>
      <c r="L23" s="132">
        <f>SUM(L11:L22)</f>
        <v>0</v>
      </c>
      <c r="P23" s="136">
        <f>SUM(P11:P22)</f>
        <v>0</v>
      </c>
      <c r="Q23" s="55"/>
      <c r="R23" s="132">
        <f>SUM(R11:R22)</f>
        <v>0</v>
      </c>
      <c r="S23" s="55"/>
      <c r="T23" s="137">
        <f>SUM(T11:T22)</f>
        <v>0</v>
      </c>
    </row>
    <row r="24" spans="1:20" ht="15.75" thickTop="1" x14ac:dyDescent="0.2"/>
    <row r="26" spans="1:20" ht="32.25" customHeight="1" x14ac:dyDescent="0.2">
      <c r="A26" s="183">
        <v>14</v>
      </c>
      <c r="B26" s="14" t="s">
        <v>765</v>
      </c>
    </row>
    <row r="27" spans="1:20" ht="45" x14ac:dyDescent="0.2">
      <c r="B27" s="19" t="s">
        <v>766</v>
      </c>
      <c r="D27" s="19" t="s">
        <v>767</v>
      </c>
      <c r="E27" s="19"/>
      <c r="F27" s="348" t="s">
        <v>768</v>
      </c>
      <c r="H27" s="348" t="s">
        <v>769</v>
      </c>
      <c r="J27" s="348" t="s">
        <v>770</v>
      </c>
    </row>
    <row r="28" spans="1:20" ht="32.25" customHeight="1" x14ac:dyDescent="0.2">
      <c r="B28" s="61" t="s">
        <v>182</v>
      </c>
      <c r="C28" s="14" t="s">
        <v>497</v>
      </c>
      <c r="D28" s="350" t="s">
        <v>182</v>
      </c>
      <c r="F28" s="61">
        <v>0</v>
      </c>
      <c r="G28" s="14" t="s">
        <v>723</v>
      </c>
      <c r="H28" s="134">
        <v>0</v>
      </c>
      <c r="I28" s="14" t="s">
        <v>80</v>
      </c>
      <c r="J28" s="135">
        <f>ROUND(F28*H28,2)</f>
        <v>0</v>
      </c>
    </row>
    <row r="29" spans="1:20" ht="32.25" customHeight="1" x14ac:dyDescent="0.2">
      <c r="B29" s="61" t="s">
        <v>182</v>
      </c>
      <c r="C29" s="14" t="s">
        <v>497</v>
      </c>
      <c r="D29" s="350" t="s">
        <v>182</v>
      </c>
      <c r="F29" s="61">
        <v>0</v>
      </c>
      <c r="G29" s="14" t="s">
        <v>723</v>
      </c>
      <c r="H29" s="134">
        <v>0</v>
      </c>
      <c r="I29" s="14" t="s">
        <v>80</v>
      </c>
      <c r="J29" s="135">
        <f>ROUND(F29*H29,2)</f>
        <v>0</v>
      </c>
    </row>
    <row r="30" spans="1:20" ht="32.25" customHeight="1" x14ac:dyDescent="0.2">
      <c r="B30" s="61" t="s">
        <v>182</v>
      </c>
      <c r="C30" s="14" t="s">
        <v>497</v>
      </c>
      <c r="D30" s="350" t="s">
        <v>182</v>
      </c>
      <c r="F30" s="61">
        <v>0</v>
      </c>
      <c r="G30" s="14" t="s">
        <v>723</v>
      </c>
      <c r="H30" s="134">
        <v>0</v>
      </c>
      <c r="I30" s="14" t="s">
        <v>80</v>
      </c>
      <c r="J30" s="135">
        <f>ROUND(F30*H30,2)</f>
        <v>0</v>
      </c>
    </row>
    <row r="31" spans="1:20" ht="32.25" customHeight="1" thickBot="1" x14ac:dyDescent="0.25">
      <c r="F31" s="302"/>
      <c r="J31" s="349">
        <f>SUM(J28:J30)</f>
        <v>0</v>
      </c>
    </row>
    <row r="32" spans="1:20" ht="15.75" thickTop="1" x14ac:dyDescent="0.2"/>
  </sheetData>
  <mergeCells count="3">
    <mergeCell ref="A3:T3"/>
    <mergeCell ref="A4:T4"/>
    <mergeCell ref="A5:T5"/>
  </mergeCells>
  <printOptions horizontalCentered="1"/>
  <pageMargins left="0.5" right="0.5" top="0.5" bottom="0.5" header="0.5" footer="0.5"/>
  <pageSetup scale="6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autoPageBreaks="0" fitToPage="1"/>
  </sheetPr>
  <dimension ref="A1:N27"/>
  <sheetViews>
    <sheetView showGridLines="0" showOutlineSymbols="0" zoomScale="75" zoomScaleNormal="75" workbookViewId="0">
      <selection activeCell="F12" sqref="F12"/>
    </sheetView>
  </sheetViews>
  <sheetFormatPr defaultColWidth="9.6640625" defaultRowHeight="15" x14ac:dyDescent="0.2"/>
  <cols>
    <col min="1" max="1" width="3.109375" style="183" bestFit="1" customWidth="1"/>
    <col min="2" max="2" width="15.6640625" style="14" customWidth="1"/>
    <col min="3" max="3" width="1.21875" style="14" customWidth="1"/>
    <col min="4" max="4" width="5.44140625" style="14" customWidth="1"/>
    <col min="5" max="5" width="1.21875" style="14" customWidth="1"/>
    <col min="6" max="6" width="10.5546875" style="14" customWidth="1"/>
    <col min="7" max="7" width="1.21875" style="14" customWidth="1"/>
    <col min="8" max="8" width="10.44140625" style="14" customWidth="1"/>
    <col min="9" max="9" width="1.21875" style="14" customWidth="1"/>
    <col min="10" max="10" width="13.33203125" style="14" customWidth="1"/>
    <col min="11" max="11" width="1.21875" style="14" customWidth="1"/>
    <col min="12" max="12" width="10.5546875" style="14" customWidth="1"/>
    <col min="13" max="13" width="1.21875" style="14" customWidth="1"/>
    <col min="14" max="14" width="9.6640625" style="14" customWidth="1"/>
    <col min="15" max="15" width="12.21875" style="14" customWidth="1"/>
    <col min="16" max="16384" width="9.6640625" style="14"/>
  </cols>
  <sheetData>
    <row r="1" spans="1:14" ht="17.25" customHeight="1" x14ac:dyDescent="0.25">
      <c r="J1" s="100" t="str">
        <f>GeneralInfo!$B$20&amp;" - "&amp;GeneralInfo!$B$21</f>
        <v xml:space="preserve"> - </v>
      </c>
      <c r="N1" s="8" t="str">
        <f>IF(GeneralInfo!$B$13="","",GeneralInfo!$B$13)</f>
        <v/>
      </c>
    </row>
    <row r="2" spans="1:14" ht="17.25" customHeight="1" x14ac:dyDescent="0.25">
      <c r="N2" s="100" t="s">
        <v>678</v>
      </c>
    </row>
    <row r="3" spans="1:14" ht="17.25" customHeight="1" x14ac:dyDescent="0.25">
      <c r="A3" s="386">
        <f>GeneralInfo!$B$4</f>
        <v>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4" ht="17.25" customHeight="1" x14ac:dyDescent="0.25">
      <c r="A4" s="386" t="s">
        <v>483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</row>
    <row r="5" spans="1:14" ht="17.25" customHeight="1" x14ac:dyDescent="0.25">
      <c r="A5" s="402" t="str">
        <f>"FOR THE PERIOD "&amp;TEXT(GeneralInfo!$B$14,"MM/DD/YYYY")&amp;" TO "&amp;TEXT(GeneralInfo!$B$15,"MM/DD/YYYY")</f>
        <v>FOR THE PERIOD 01/00/1900 TO 01/00/1900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</row>
    <row r="6" spans="1:14" ht="17.25" customHeight="1" x14ac:dyDescent="0.25">
      <c r="A6" s="184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8"/>
    </row>
    <row r="7" spans="1:14" ht="17.25" customHeight="1" x14ac:dyDescent="0.25">
      <c r="L7" s="10"/>
      <c r="M7" s="10"/>
    </row>
    <row r="8" spans="1:14" ht="17.25" customHeight="1" thickBot="1" x14ac:dyDescent="0.3">
      <c r="F8" s="13">
        <v>1</v>
      </c>
      <c r="H8" s="13">
        <v>2</v>
      </c>
      <c r="J8" s="13">
        <v>3</v>
      </c>
      <c r="K8" s="13"/>
      <c r="L8" s="13">
        <v>4</v>
      </c>
      <c r="N8" s="13">
        <v>5</v>
      </c>
    </row>
    <row r="9" spans="1:14" ht="17.25" customHeight="1" x14ac:dyDescent="0.25">
      <c r="F9" s="37" t="s">
        <v>158</v>
      </c>
      <c r="G9" s="38"/>
      <c r="H9" s="39" t="s">
        <v>130</v>
      </c>
      <c r="I9" s="38"/>
      <c r="J9" s="40" t="s">
        <v>97</v>
      </c>
      <c r="K9" s="9"/>
      <c r="L9" s="52" t="s">
        <v>125</v>
      </c>
      <c r="N9" s="52" t="s">
        <v>79</v>
      </c>
    </row>
    <row r="10" spans="1:14" ht="17.25" customHeight="1" x14ac:dyDescent="0.25">
      <c r="F10" s="41" t="s">
        <v>162</v>
      </c>
      <c r="H10" s="9" t="s">
        <v>132</v>
      </c>
      <c r="J10" s="42" t="s">
        <v>133</v>
      </c>
      <c r="K10" s="9"/>
      <c r="L10" s="53" t="s">
        <v>66</v>
      </c>
      <c r="N10" s="53" t="s">
        <v>172</v>
      </c>
    </row>
    <row r="11" spans="1:14" ht="17.25" customHeight="1" thickBot="1" x14ac:dyDescent="0.3">
      <c r="B11" s="11" t="s">
        <v>114</v>
      </c>
      <c r="D11" s="11" t="s">
        <v>84</v>
      </c>
      <c r="F11" s="43" t="s">
        <v>99</v>
      </c>
      <c r="G11" s="44"/>
      <c r="H11" s="11" t="s">
        <v>81</v>
      </c>
      <c r="I11" s="44"/>
      <c r="J11" s="45"/>
      <c r="K11" s="9"/>
      <c r="L11" s="54" t="s">
        <v>172</v>
      </c>
      <c r="N11" s="54" t="s">
        <v>178</v>
      </c>
    </row>
    <row r="12" spans="1:14" ht="31.5" customHeight="1" x14ac:dyDescent="0.2">
      <c r="A12" s="75">
        <v>1</v>
      </c>
      <c r="B12" s="14" t="s">
        <v>1</v>
      </c>
      <c r="D12" s="131">
        <f>'sch L-R&amp;B-1'!D11</f>
        <v>2023</v>
      </c>
      <c r="F12" s="61">
        <v>0</v>
      </c>
      <c r="H12" s="134">
        <v>0</v>
      </c>
      <c r="J12" s="134">
        <v>0</v>
      </c>
      <c r="K12" s="46"/>
      <c r="L12" s="61">
        <v>0</v>
      </c>
      <c r="M12" s="55"/>
      <c r="N12" s="133">
        <f>F12+L12</f>
        <v>0</v>
      </c>
    </row>
    <row r="13" spans="1:14" ht="31.5" customHeight="1" x14ac:dyDescent="0.2">
      <c r="A13" s="75">
        <v>2</v>
      </c>
      <c r="B13" s="14" t="s">
        <v>2</v>
      </c>
      <c r="D13" s="131">
        <f>'sch L-R&amp;B-1'!D12</f>
        <v>2023</v>
      </c>
      <c r="F13" s="61">
        <v>0</v>
      </c>
      <c r="H13" s="135">
        <f>H12</f>
        <v>0</v>
      </c>
      <c r="J13" s="134">
        <v>0</v>
      </c>
      <c r="K13" s="46"/>
      <c r="L13" s="61">
        <v>0</v>
      </c>
      <c r="M13" s="55"/>
      <c r="N13" s="133">
        <f t="shared" ref="N13:N23" si="0">F13+L13</f>
        <v>0</v>
      </c>
    </row>
    <row r="14" spans="1:14" ht="31.5" customHeight="1" x14ac:dyDescent="0.2">
      <c r="A14" s="75">
        <v>3</v>
      </c>
      <c r="B14" s="14" t="s">
        <v>3</v>
      </c>
      <c r="D14" s="131">
        <f>'sch L-R&amp;B-1'!D13</f>
        <v>2023</v>
      </c>
      <c r="F14" s="61">
        <v>0</v>
      </c>
      <c r="H14" s="135">
        <f>H13</f>
        <v>0</v>
      </c>
      <c r="J14" s="134">
        <v>0</v>
      </c>
      <c r="K14" s="46"/>
      <c r="L14" s="61">
        <v>0</v>
      </c>
      <c r="M14" s="55"/>
      <c r="N14" s="133">
        <f t="shared" si="0"/>
        <v>0</v>
      </c>
    </row>
    <row r="15" spans="1:14" ht="31.5" customHeight="1" x14ac:dyDescent="0.2">
      <c r="A15" s="75">
        <v>4</v>
      </c>
      <c r="B15" s="14" t="s">
        <v>4</v>
      </c>
      <c r="D15" s="131">
        <f>'sch L-R&amp;B-1'!D14</f>
        <v>2023</v>
      </c>
      <c r="F15" s="61">
        <v>0</v>
      </c>
      <c r="H15" s="135">
        <f>H14</f>
        <v>0</v>
      </c>
      <c r="J15" s="134">
        <v>0</v>
      </c>
      <c r="K15" s="46"/>
      <c r="L15" s="61">
        <v>0</v>
      </c>
      <c r="M15" s="55"/>
      <c r="N15" s="133">
        <f t="shared" si="0"/>
        <v>0</v>
      </c>
    </row>
    <row r="16" spans="1:14" ht="31.5" customHeight="1" x14ac:dyDescent="0.2">
      <c r="A16" s="75">
        <v>5</v>
      </c>
      <c r="B16" s="14" t="s">
        <v>5</v>
      </c>
      <c r="D16" s="131">
        <f>'sch L-R&amp;B-1'!D15</f>
        <v>2023</v>
      </c>
      <c r="F16" s="61">
        <v>0</v>
      </c>
      <c r="H16" s="135">
        <f>H15</f>
        <v>0</v>
      </c>
      <c r="J16" s="134">
        <v>0</v>
      </c>
      <c r="K16" s="46"/>
      <c r="L16" s="61">
        <v>0</v>
      </c>
      <c r="M16" s="55"/>
      <c r="N16" s="133">
        <f t="shared" si="0"/>
        <v>0</v>
      </c>
    </row>
    <row r="17" spans="1:14" ht="31.5" customHeight="1" x14ac:dyDescent="0.2">
      <c r="A17" s="75">
        <v>6</v>
      </c>
      <c r="B17" s="14" t="s">
        <v>6</v>
      </c>
      <c r="D17" s="131">
        <f>'sch L-R&amp;B-1'!D16</f>
        <v>2023</v>
      </c>
      <c r="F17" s="61">
        <v>0</v>
      </c>
      <c r="H17" s="135">
        <f>H16</f>
        <v>0</v>
      </c>
      <c r="J17" s="134">
        <v>0</v>
      </c>
      <c r="K17" s="46"/>
      <c r="L17" s="61">
        <v>0</v>
      </c>
      <c r="M17" s="55"/>
      <c r="N17" s="133">
        <f t="shared" si="0"/>
        <v>0</v>
      </c>
    </row>
    <row r="18" spans="1:14" ht="31.5" customHeight="1" x14ac:dyDescent="0.2">
      <c r="A18" s="75">
        <v>7</v>
      </c>
      <c r="B18" s="14" t="s">
        <v>7</v>
      </c>
      <c r="D18" s="131">
        <f>'sch L-R&amp;B-1'!D17</f>
        <v>2023</v>
      </c>
      <c r="F18" s="61">
        <v>0</v>
      </c>
      <c r="H18" s="134">
        <v>0</v>
      </c>
      <c r="J18" s="134">
        <v>0</v>
      </c>
      <c r="K18" s="46"/>
      <c r="L18" s="61">
        <v>0</v>
      </c>
      <c r="M18" s="55"/>
      <c r="N18" s="133">
        <f t="shared" si="0"/>
        <v>0</v>
      </c>
    </row>
    <row r="19" spans="1:14" ht="31.5" customHeight="1" x14ac:dyDescent="0.2">
      <c r="A19" s="75">
        <v>8</v>
      </c>
      <c r="B19" s="14" t="s">
        <v>8</v>
      </c>
      <c r="D19" s="131">
        <f>'sch L-R&amp;B-1'!D18</f>
        <v>2023</v>
      </c>
      <c r="F19" s="61">
        <v>0</v>
      </c>
      <c r="H19" s="135">
        <f>H18</f>
        <v>0</v>
      </c>
      <c r="J19" s="134">
        <v>0</v>
      </c>
      <c r="K19" s="46"/>
      <c r="L19" s="61">
        <v>0</v>
      </c>
      <c r="M19" s="55"/>
      <c r="N19" s="133">
        <f t="shared" si="0"/>
        <v>0</v>
      </c>
    </row>
    <row r="20" spans="1:14" ht="31.5" customHeight="1" x14ac:dyDescent="0.2">
      <c r="A20" s="75">
        <v>9</v>
      </c>
      <c r="B20" s="14" t="s">
        <v>9</v>
      </c>
      <c r="D20" s="131">
        <f>'sch L-R&amp;B-1'!D19</f>
        <v>2023</v>
      </c>
      <c r="F20" s="61">
        <v>0</v>
      </c>
      <c r="H20" s="135">
        <f>H19</f>
        <v>0</v>
      </c>
      <c r="J20" s="134">
        <v>0</v>
      </c>
      <c r="K20" s="46"/>
      <c r="L20" s="61">
        <v>0</v>
      </c>
      <c r="M20" s="55"/>
      <c r="N20" s="133">
        <f t="shared" si="0"/>
        <v>0</v>
      </c>
    </row>
    <row r="21" spans="1:14" ht="31.5" customHeight="1" x14ac:dyDescent="0.2">
      <c r="A21" s="75">
        <v>10</v>
      </c>
      <c r="B21" s="14" t="s">
        <v>10</v>
      </c>
      <c r="D21" s="131">
        <f>'sch L-R&amp;B-1'!D20</f>
        <v>2023</v>
      </c>
      <c r="F21" s="61">
        <v>0</v>
      </c>
      <c r="H21" s="135">
        <f>H20</f>
        <v>0</v>
      </c>
      <c r="J21" s="134">
        <v>0</v>
      </c>
      <c r="K21" s="46"/>
      <c r="L21" s="61">
        <v>0</v>
      </c>
      <c r="M21" s="55"/>
      <c r="N21" s="133">
        <f t="shared" si="0"/>
        <v>0</v>
      </c>
    </row>
    <row r="22" spans="1:14" ht="31.5" customHeight="1" x14ac:dyDescent="0.2">
      <c r="A22" s="75">
        <v>11</v>
      </c>
      <c r="B22" s="14" t="s">
        <v>11</v>
      </c>
      <c r="D22" s="131">
        <f>'sch L-R&amp;B-1'!D21</f>
        <v>2023</v>
      </c>
      <c r="F22" s="61">
        <v>0</v>
      </c>
      <c r="H22" s="135">
        <f>H21</f>
        <v>0</v>
      </c>
      <c r="J22" s="134">
        <v>0</v>
      </c>
      <c r="K22" s="46"/>
      <c r="L22" s="61">
        <v>0</v>
      </c>
      <c r="M22" s="55"/>
      <c r="N22" s="133">
        <f t="shared" si="0"/>
        <v>0</v>
      </c>
    </row>
    <row r="23" spans="1:14" ht="31.5" customHeight="1" x14ac:dyDescent="0.2">
      <c r="A23" s="75">
        <v>12</v>
      </c>
      <c r="B23" s="14" t="s">
        <v>12</v>
      </c>
      <c r="D23" s="131">
        <f>'sch L-R&amp;B-1'!D22</f>
        <v>2023</v>
      </c>
      <c r="F23" s="61">
        <v>0</v>
      </c>
      <c r="H23" s="135">
        <f>H22</f>
        <v>0</v>
      </c>
      <c r="J23" s="134">
        <v>0</v>
      </c>
      <c r="K23" s="46"/>
      <c r="L23" s="61">
        <v>0</v>
      </c>
      <c r="M23" s="55"/>
      <c r="N23" s="133">
        <f t="shared" si="0"/>
        <v>0</v>
      </c>
    </row>
    <row r="24" spans="1:14" ht="31.5" customHeight="1" x14ac:dyDescent="0.2">
      <c r="A24" s="75">
        <v>13</v>
      </c>
      <c r="B24" t="s">
        <v>732</v>
      </c>
      <c r="F24" s="302"/>
      <c r="H24" s="303"/>
      <c r="J24" s="304">
        <v>0</v>
      </c>
      <c r="K24" s="46"/>
      <c r="L24" s="302"/>
      <c r="M24" s="55"/>
      <c r="N24" s="302"/>
    </row>
    <row r="25" spans="1:14" ht="31.5" customHeight="1" thickBot="1" x14ac:dyDescent="0.3">
      <c r="A25" s="75">
        <v>14</v>
      </c>
      <c r="B25" s="10" t="s">
        <v>107</v>
      </c>
      <c r="F25" s="132">
        <f>SUM(F12:F23)</f>
        <v>0</v>
      </c>
      <c r="J25" s="136">
        <f>SUM(J12:J24)</f>
        <v>0</v>
      </c>
      <c r="K25" s="46"/>
      <c r="L25" s="132">
        <f>SUM(L12:L23)</f>
        <v>0</v>
      </c>
      <c r="M25" s="55"/>
      <c r="N25" s="132">
        <f>SUM(N12:N23)</f>
        <v>0</v>
      </c>
    </row>
    <row r="26" spans="1:14" ht="15.75" thickTop="1" x14ac:dyDescent="0.2"/>
    <row r="27" spans="1:14" x14ac:dyDescent="0.2">
      <c r="A27" s="3" t="s">
        <v>723</v>
      </c>
      <c r="B27" s="14" t="s">
        <v>733</v>
      </c>
    </row>
  </sheetData>
  <mergeCells count="3">
    <mergeCell ref="A3:N3"/>
    <mergeCell ref="A4:N4"/>
    <mergeCell ref="A5:N5"/>
  </mergeCells>
  <printOptions horizontalCentered="1"/>
  <pageMargins left="0.5" right="0.5" top="1" bottom="1" header="0.5" footer="0.5"/>
  <pageSetup scale="93" fitToHeight="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autoPageBreaks="0" fitToPage="1"/>
  </sheetPr>
  <dimension ref="A1:N25"/>
  <sheetViews>
    <sheetView showGridLines="0" showOutlineSymbols="0" zoomScale="75" zoomScaleNormal="75" workbookViewId="0"/>
  </sheetViews>
  <sheetFormatPr defaultColWidth="9.6640625" defaultRowHeight="15" x14ac:dyDescent="0.2"/>
  <cols>
    <col min="1" max="1" width="4.33203125" style="14" customWidth="1"/>
    <col min="2" max="2" width="14" style="14" customWidth="1"/>
    <col min="3" max="3" width="1.21875" style="14" customWidth="1"/>
    <col min="4" max="4" width="5.44140625" style="14" customWidth="1"/>
    <col min="5" max="5" width="1.21875" style="14" customWidth="1"/>
    <col min="6" max="6" width="10.5546875" style="14" customWidth="1"/>
    <col min="7" max="7" width="1.21875" style="14" customWidth="1"/>
    <col min="8" max="8" width="10.44140625" style="14" customWidth="1"/>
    <col min="9" max="9" width="1.21875" style="14" customWidth="1"/>
    <col min="10" max="10" width="13.33203125" style="14" customWidth="1"/>
    <col min="11" max="11" width="1.21875" style="14" customWidth="1"/>
    <col min="12" max="12" width="10.5546875" style="14" customWidth="1"/>
    <col min="13" max="13" width="1.21875" style="14" customWidth="1"/>
    <col min="14" max="14" width="9.6640625" style="14" customWidth="1"/>
    <col min="15" max="15" width="12.21875" style="14" customWidth="1"/>
    <col min="16" max="16384" width="9.6640625" style="14"/>
  </cols>
  <sheetData>
    <row r="1" spans="1:14" ht="17.25" customHeight="1" x14ac:dyDescent="0.25">
      <c r="J1" s="100" t="str">
        <f>GeneralInfo!$B$20&amp;" - "&amp;GeneralInfo!$B$21</f>
        <v xml:space="preserve"> - </v>
      </c>
      <c r="N1" s="8" t="str">
        <f>IF(GeneralInfo!$B$13="","",GeneralInfo!$B$13)</f>
        <v/>
      </c>
    </row>
    <row r="2" spans="1:14" ht="17.25" customHeight="1" x14ac:dyDescent="0.25">
      <c r="N2" s="100" t="s">
        <v>679</v>
      </c>
    </row>
    <row r="3" spans="1:14" ht="17.25" customHeight="1" x14ac:dyDescent="0.25">
      <c r="A3" s="386">
        <f>GeneralInfo!$B$4</f>
        <v>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</row>
    <row r="4" spans="1:14" ht="17.25" customHeight="1" x14ac:dyDescent="0.25">
      <c r="A4" s="386" t="s">
        <v>484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</row>
    <row r="5" spans="1:14" ht="17.25" customHeight="1" x14ac:dyDescent="0.25">
      <c r="A5" s="402" t="str">
        <f>"FOR THE PERIOD "&amp;TEXT(GeneralInfo!$B$14,"MM/DD/YYYY")&amp;" TO "&amp;TEXT(GeneralInfo!$B$15,"MM/DD/YYYY")</f>
        <v>FOR THE PERIOD 01/00/1900 TO 01/00/1900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</row>
    <row r="6" spans="1:14" ht="17.25" customHeight="1" x14ac:dyDescent="0.25">
      <c r="A6" s="1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8"/>
    </row>
    <row r="7" spans="1:14" ht="17.25" customHeight="1" x14ac:dyDescent="0.25">
      <c r="L7" s="10"/>
      <c r="M7" s="10"/>
    </row>
    <row r="8" spans="1:14" ht="17.25" customHeight="1" thickBot="1" x14ac:dyDescent="0.3">
      <c r="F8" s="13">
        <v>1</v>
      </c>
      <c r="H8" s="13">
        <v>2</v>
      </c>
      <c r="J8" s="13">
        <v>3</v>
      </c>
      <c r="K8" s="13"/>
      <c r="L8" s="13">
        <v>4</v>
      </c>
      <c r="N8" s="13">
        <v>5</v>
      </c>
    </row>
    <row r="9" spans="1:14" ht="17.25" customHeight="1" x14ac:dyDescent="0.25">
      <c r="F9" s="37" t="s">
        <v>159</v>
      </c>
      <c r="G9" s="38"/>
      <c r="H9" s="39" t="s">
        <v>130</v>
      </c>
      <c r="I9" s="38"/>
      <c r="J9" s="40" t="s">
        <v>97</v>
      </c>
      <c r="K9" s="9"/>
      <c r="L9" s="52" t="s">
        <v>125</v>
      </c>
      <c r="N9" s="52" t="s">
        <v>79</v>
      </c>
    </row>
    <row r="10" spans="1:14" ht="17.25" customHeight="1" x14ac:dyDescent="0.25">
      <c r="F10" s="41" t="s">
        <v>162</v>
      </c>
      <c r="H10" s="9" t="s">
        <v>147</v>
      </c>
      <c r="J10" s="42" t="s">
        <v>133</v>
      </c>
      <c r="K10" s="9"/>
      <c r="L10" s="53" t="s">
        <v>66</v>
      </c>
      <c r="N10" s="53" t="s">
        <v>180</v>
      </c>
    </row>
    <row r="11" spans="1:14" ht="17.25" customHeight="1" thickBot="1" x14ac:dyDescent="0.3">
      <c r="B11" s="11" t="s">
        <v>114</v>
      </c>
      <c r="D11" s="11" t="s">
        <v>84</v>
      </c>
      <c r="F11" s="43" t="s">
        <v>99</v>
      </c>
      <c r="G11" s="44"/>
      <c r="H11" s="11" t="s">
        <v>81</v>
      </c>
      <c r="I11" s="44"/>
      <c r="J11" s="45"/>
      <c r="K11" s="9"/>
      <c r="L11" s="54" t="s">
        <v>180</v>
      </c>
      <c r="N11" s="54" t="s">
        <v>178</v>
      </c>
    </row>
    <row r="12" spans="1:14" ht="31.5" customHeight="1" x14ac:dyDescent="0.2">
      <c r="A12" s="18" t="s">
        <v>70</v>
      </c>
      <c r="B12" s="14" t="s">
        <v>1</v>
      </c>
      <c r="D12" s="131">
        <f>'sch L-PNMI-1'!D12</f>
        <v>2023</v>
      </c>
      <c r="F12" s="61">
        <v>0</v>
      </c>
      <c r="H12" s="134">
        <v>0</v>
      </c>
      <c r="J12" s="134">
        <v>0</v>
      </c>
      <c r="K12" s="46"/>
      <c r="L12" s="61">
        <v>0</v>
      </c>
      <c r="M12" s="55"/>
      <c r="N12" s="133">
        <f>F12+L12</f>
        <v>0</v>
      </c>
    </row>
    <row r="13" spans="1:14" ht="31.5" customHeight="1" x14ac:dyDescent="0.2">
      <c r="A13" s="18" t="s">
        <v>61</v>
      </c>
      <c r="B13" s="14" t="s">
        <v>2</v>
      </c>
      <c r="D13" s="131">
        <f>'sch L-PNMI-1'!D13</f>
        <v>2023</v>
      </c>
      <c r="F13" s="61">
        <v>0</v>
      </c>
      <c r="H13" s="135">
        <f>H12</f>
        <v>0</v>
      </c>
      <c r="J13" s="134">
        <v>0</v>
      </c>
      <c r="K13" s="46"/>
      <c r="L13" s="61">
        <v>0</v>
      </c>
      <c r="M13" s="55"/>
      <c r="N13" s="133">
        <f t="shared" ref="N13:N23" si="0">F13+L13</f>
        <v>0</v>
      </c>
    </row>
    <row r="14" spans="1:14" ht="31.5" customHeight="1" x14ac:dyDescent="0.2">
      <c r="A14" s="18" t="s">
        <v>62</v>
      </c>
      <c r="B14" s="14" t="s">
        <v>3</v>
      </c>
      <c r="D14" s="131">
        <f>'sch L-PNMI-1'!D14</f>
        <v>2023</v>
      </c>
      <c r="F14" s="61">
        <v>0</v>
      </c>
      <c r="H14" s="135">
        <f>H13</f>
        <v>0</v>
      </c>
      <c r="J14" s="134">
        <v>0</v>
      </c>
      <c r="K14" s="46"/>
      <c r="L14" s="61">
        <v>0</v>
      </c>
      <c r="M14" s="55"/>
      <c r="N14" s="133">
        <f t="shared" si="0"/>
        <v>0</v>
      </c>
    </row>
    <row r="15" spans="1:14" ht="31.5" customHeight="1" x14ac:dyDescent="0.2">
      <c r="A15" s="18" t="s">
        <v>63</v>
      </c>
      <c r="B15" s="14" t="s">
        <v>4</v>
      </c>
      <c r="D15" s="131">
        <f>'sch L-PNMI-1'!D15</f>
        <v>2023</v>
      </c>
      <c r="F15" s="61">
        <v>0</v>
      </c>
      <c r="H15" s="135">
        <f>H14</f>
        <v>0</v>
      </c>
      <c r="J15" s="134">
        <v>0</v>
      </c>
      <c r="K15" s="46"/>
      <c r="L15" s="61">
        <v>0</v>
      </c>
      <c r="M15" s="55"/>
      <c r="N15" s="133">
        <f t="shared" si="0"/>
        <v>0</v>
      </c>
    </row>
    <row r="16" spans="1:14" ht="31.5" customHeight="1" x14ac:dyDescent="0.2">
      <c r="A16" s="18" t="s">
        <v>65</v>
      </c>
      <c r="B16" s="14" t="s">
        <v>5</v>
      </c>
      <c r="D16" s="131">
        <f>'sch L-PNMI-1'!D16</f>
        <v>2023</v>
      </c>
      <c r="F16" s="61">
        <v>0</v>
      </c>
      <c r="H16" s="135">
        <f>H15</f>
        <v>0</v>
      </c>
      <c r="J16" s="134">
        <v>0</v>
      </c>
      <c r="K16" s="46"/>
      <c r="L16" s="61">
        <v>0</v>
      </c>
      <c r="M16" s="55"/>
      <c r="N16" s="133">
        <f t="shared" si="0"/>
        <v>0</v>
      </c>
    </row>
    <row r="17" spans="1:14" ht="31.5" customHeight="1" x14ac:dyDescent="0.2">
      <c r="A17" s="18" t="s">
        <v>71</v>
      </c>
      <c r="B17" s="14" t="s">
        <v>6</v>
      </c>
      <c r="D17" s="131">
        <f>'sch L-PNMI-1'!D17</f>
        <v>2023</v>
      </c>
      <c r="F17" s="61">
        <v>0</v>
      </c>
      <c r="H17" s="135">
        <f>H16</f>
        <v>0</v>
      </c>
      <c r="J17" s="134">
        <v>0</v>
      </c>
      <c r="K17" s="46"/>
      <c r="L17" s="61">
        <v>0</v>
      </c>
      <c r="M17" s="55"/>
      <c r="N17" s="133">
        <f t="shared" si="0"/>
        <v>0</v>
      </c>
    </row>
    <row r="18" spans="1:14" ht="31.5" customHeight="1" x14ac:dyDescent="0.2">
      <c r="A18" s="18" t="s">
        <v>72</v>
      </c>
      <c r="B18" s="14" t="s">
        <v>7</v>
      </c>
      <c r="D18" s="131">
        <f>'sch L-PNMI-1'!D18</f>
        <v>2023</v>
      </c>
      <c r="F18" s="61">
        <v>0</v>
      </c>
      <c r="H18" s="134">
        <v>0</v>
      </c>
      <c r="J18" s="134">
        <v>0</v>
      </c>
      <c r="K18" s="46"/>
      <c r="L18" s="61">
        <v>0</v>
      </c>
      <c r="M18" s="55"/>
      <c r="N18" s="133">
        <f t="shared" si="0"/>
        <v>0</v>
      </c>
    </row>
    <row r="19" spans="1:14" ht="31.5" customHeight="1" x14ac:dyDescent="0.2">
      <c r="A19" s="18" t="s">
        <v>73</v>
      </c>
      <c r="B19" s="14" t="s">
        <v>8</v>
      </c>
      <c r="D19" s="131">
        <f>'sch L-PNMI-1'!D19</f>
        <v>2023</v>
      </c>
      <c r="F19" s="61">
        <v>0</v>
      </c>
      <c r="H19" s="135">
        <f>H18</f>
        <v>0</v>
      </c>
      <c r="J19" s="134">
        <v>0</v>
      </c>
      <c r="K19" s="46"/>
      <c r="L19" s="61">
        <v>0</v>
      </c>
      <c r="M19" s="55"/>
      <c r="N19" s="133">
        <f t="shared" si="0"/>
        <v>0</v>
      </c>
    </row>
    <row r="20" spans="1:14" ht="31.5" customHeight="1" x14ac:dyDescent="0.2">
      <c r="A20" s="18" t="s">
        <v>74</v>
      </c>
      <c r="B20" s="14" t="s">
        <v>9</v>
      </c>
      <c r="D20" s="131">
        <f>'sch L-PNMI-1'!D20</f>
        <v>2023</v>
      </c>
      <c r="F20" s="61">
        <v>0</v>
      </c>
      <c r="H20" s="135">
        <f>H19</f>
        <v>0</v>
      </c>
      <c r="J20" s="134">
        <v>0</v>
      </c>
      <c r="K20" s="46"/>
      <c r="L20" s="61">
        <v>0</v>
      </c>
      <c r="M20" s="55"/>
      <c r="N20" s="133">
        <f t="shared" si="0"/>
        <v>0</v>
      </c>
    </row>
    <row r="21" spans="1:14" ht="31.5" customHeight="1" x14ac:dyDescent="0.2">
      <c r="A21" s="18" t="s">
        <v>75</v>
      </c>
      <c r="B21" s="14" t="s">
        <v>10</v>
      </c>
      <c r="D21" s="131">
        <f>'sch L-PNMI-1'!D21</f>
        <v>2023</v>
      </c>
      <c r="F21" s="61">
        <v>0</v>
      </c>
      <c r="H21" s="135">
        <f>H20</f>
        <v>0</v>
      </c>
      <c r="J21" s="134">
        <v>0</v>
      </c>
      <c r="K21" s="46"/>
      <c r="L21" s="61">
        <v>0</v>
      </c>
      <c r="M21" s="55"/>
      <c r="N21" s="133">
        <f t="shared" si="0"/>
        <v>0</v>
      </c>
    </row>
    <row r="22" spans="1:14" ht="31.5" customHeight="1" x14ac:dyDescent="0.2">
      <c r="A22" s="18" t="s">
        <v>76</v>
      </c>
      <c r="B22" s="14" t="s">
        <v>11</v>
      </c>
      <c r="D22" s="131">
        <f>'sch L-PNMI-1'!D22</f>
        <v>2023</v>
      </c>
      <c r="F22" s="61">
        <v>0</v>
      </c>
      <c r="H22" s="135">
        <f>H21</f>
        <v>0</v>
      </c>
      <c r="J22" s="134">
        <v>0</v>
      </c>
      <c r="K22" s="46"/>
      <c r="L22" s="61">
        <v>0</v>
      </c>
      <c r="M22" s="55"/>
      <c r="N22" s="133">
        <f t="shared" si="0"/>
        <v>0</v>
      </c>
    </row>
    <row r="23" spans="1:14" ht="31.5" customHeight="1" x14ac:dyDescent="0.2">
      <c r="A23" s="18" t="s">
        <v>77</v>
      </c>
      <c r="B23" s="14" t="s">
        <v>12</v>
      </c>
      <c r="D23" s="131">
        <f>'sch L-PNMI-1'!D23</f>
        <v>2023</v>
      </c>
      <c r="F23" s="61">
        <v>0</v>
      </c>
      <c r="H23" s="135">
        <f>H22</f>
        <v>0</v>
      </c>
      <c r="J23" s="134">
        <v>0</v>
      </c>
      <c r="K23" s="46"/>
      <c r="L23" s="61">
        <v>0</v>
      </c>
      <c r="M23" s="55"/>
      <c r="N23" s="133">
        <f t="shared" si="0"/>
        <v>0</v>
      </c>
    </row>
    <row r="24" spans="1:14" ht="31.5" customHeight="1" thickBot="1" x14ac:dyDescent="0.3">
      <c r="A24" s="18" t="s">
        <v>78</v>
      </c>
      <c r="B24" s="10" t="s">
        <v>107</v>
      </c>
      <c r="F24" s="132">
        <f>SUM(F12:F23)</f>
        <v>0</v>
      </c>
      <c r="J24" s="136">
        <f>SUM(J12:J23)</f>
        <v>0</v>
      </c>
      <c r="K24" s="46"/>
      <c r="L24" s="132">
        <f>SUM(L12:L23)</f>
        <v>0</v>
      </c>
      <c r="M24" s="55"/>
      <c r="N24" s="132">
        <f>SUM(N12:N23)</f>
        <v>0</v>
      </c>
    </row>
    <row r="25" spans="1:14" ht="15.75" thickTop="1" x14ac:dyDescent="0.2"/>
  </sheetData>
  <mergeCells count="3">
    <mergeCell ref="A3:N3"/>
    <mergeCell ref="A4:N4"/>
    <mergeCell ref="A5:N5"/>
  </mergeCells>
  <printOptions horizontalCentered="1"/>
  <pageMargins left="0.5" right="0.5" top="1" bottom="1" header="0.5" footer="0.5"/>
  <pageSetup scale="93" fitToHeight="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31">
    <pageSetUpPr autoPageBreaks="0"/>
  </sheetPr>
  <dimension ref="A1:V127"/>
  <sheetViews>
    <sheetView showGridLines="0" showOutlineSymbols="0" zoomScale="70" zoomScaleNormal="70" workbookViewId="0">
      <selection activeCell="D21" sqref="D21"/>
    </sheetView>
  </sheetViews>
  <sheetFormatPr defaultColWidth="9.6640625" defaultRowHeight="15" x14ac:dyDescent="0.2"/>
  <cols>
    <col min="1" max="1" width="4.6640625" style="141" customWidth="1"/>
    <col min="2" max="2" width="41.88671875" style="142" customWidth="1"/>
    <col min="3" max="3" width="1.21875" style="142" customWidth="1"/>
    <col min="4" max="4" width="14" style="142" customWidth="1"/>
    <col min="5" max="5" width="1.33203125" style="142" customWidth="1"/>
    <col min="6" max="6" width="14" style="142" customWidth="1"/>
    <col min="7" max="7" width="1.109375" style="142" customWidth="1"/>
    <col min="8" max="8" width="14" style="142" customWidth="1"/>
    <col min="9" max="9" width="1.109375" style="142" customWidth="1"/>
    <col min="10" max="10" width="14.109375" style="142" customWidth="1"/>
    <col min="11" max="11" width="1.21875" style="142" customWidth="1"/>
    <col min="12" max="12" width="6.109375" style="142" bestFit="1" customWidth="1"/>
    <col min="13" max="13" width="9.6640625" style="142" customWidth="1"/>
    <col min="14" max="14" width="9.109375" style="142" customWidth="1"/>
    <col min="15" max="16384" width="9.6640625" style="142"/>
  </cols>
  <sheetData>
    <row r="1" spans="1:22" ht="15.75" x14ac:dyDescent="0.25">
      <c r="M1" s="8" t="str">
        <f>IF(GeneralInfo!$B$13="","",GeneralInfo!$B$13)</f>
        <v/>
      </c>
    </row>
    <row r="2" spans="1:22" ht="15.75" x14ac:dyDescent="0.25">
      <c r="M2" s="143" t="s">
        <v>541</v>
      </c>
    </row>
    <row r="3" spans="1:22" ht="15.75" x14ac:dyDescent="0.25">
      <c r="M3" s="143" t="s">
        <v>542</v>
      </c>
      <c r="O3" s="143"/>
    </row>
    <row r="4" spans="1:22" ht="15.75" x14ac:dyDescent="0.25">
      <c r="A4" s="382">
        <f>GeneralInfo!B4</f>
        <v>0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206"/>
      <c r="O4" s="206"/>
      <c r="P4" s="206"/>
      <c r="Q4" s="206"/>
      <c r="R4" s="206"/>
      <c r="S4" s="206"/>
      <c r="T4" s="206"/>
      <c r="U4" s="206"/>
      <c r="V4" s="206"/>
    </row>
    <row r="5" spans="1:22" ht="15.75" x14ac:dyDescent="0.25">
      <c r="A5" s="399" t="s">
        <v>543</v>
      </c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145"/>
      <c r="O5" s="146"/>
    </row>
    <row r="6" spans="1:22" ht="15.75" x14ac:dyDescent="0.25">
      <c r="A6" s="382" t="str">
        <f>"FOR THE PERIOD "&amp;TEXT(GeneralInfo!$B$14,"MM/DD/YYYY")&amp;" TO "&amp;TEXT(GeneralInfo!$B$15,"MM/DD/YYYY")</f>
        <v>FOR THE PERIOD 01/00/1900 TO 01/00/1900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206"/>
      <c r="O6" s="206"/>
      <c r="P6" s="206"/>
      <c r="Q6" s="206"/>
      <c r="R6" s="206"/>
      <c r="S6" s="206"/>
      <c r="T6" s="206"/>
      <c r="U6" s="206"/>
      <c r="V6" s="206"/>
    </row>
    <row r="7" spans="1:22" ht="15.75" x14ac:dyDescent="0.25">
      <c r="A7" s="258"/>
      <c r="M7" s="144"/>
    </row>
    <row r="8" spans="1:22" ht="15.75" x14ac:dyDescent="0.25">
      <c r="D8" s="259" t="s">
        <v>260</v>
      </c>
      <c r="F8" s="259" t="s">
        <v>261</v>
      </c>
      <c r="G8" s="260"/>
      <c r="H8" s="259" t="s">
        <v>262</v>
      </c>
      <c r="I8" s="260"/>
      <c r="J8" s="259" t="s">
        <v>242</v>
      </c>
      <c r="K8" s="260"/>
      <c r="L8" s="403" t="s">
        <v>243</v>
      </c>
      <c r="M8" s="403"/>
    </row>
    <row r="9" spans="1:22" ht="15.75" x14ac:dyDescent="0.25">
      <c r="D9" s="242" t="s">
        <v>90</v>
      </c>
    </row>
    <row r="10" spans="1:22" ht="15.75" x14ac:dyDescent="0.25">
      <c r="D10" s="150" t="s">
        <v>92</v>
      </c>
      <c r="E10" s="150"/>
      <c r="F10" s="150" t="s">
        <v>672</v>
      </c>
      <c r="G10" s="150"/>
      <c r="H10" s="150" t="s">
        <v>673</v>
      </c>
      <c r="I10" s="150"/>
      <c r="J10" s="150"/>
      <c r="L10" s="404" t="s">
        <v>544</v>
      </c>
      <c r="M10" s="404"/>
      <c r="O10" s="150"/>
    </row>
    <row r="11" spans="1:22" ht="16.5" thickBot="1" x14ac:dyDescent="0.3">
      <c r="B11" s="151" t="s">
        <v>268</v>
      </c>
      <c r="D11" s="261" t="s">
        <v>545</v>
      </c>
      <c r="E11" s="150"/>
      <c r="F11" s="262">
        <f>GeneralInfo!B17</f>
        <v>0</v>
      </c>
      <c r="G11" s="150"/>
      <c r="H11" s="262">
        <f>GeneralInfo!B20</f>
        <v>0</v>
      </c>
      <c r="I11" s="150"/>
      <c r="J11" s="261" t="s">
        <v>66</v>
      </c>
      <c r="L11" s="263" t="s">
        <v>546</v>
      </c>
      <c r="M11" s="152" t="s">
        <v>152</v>
      </c>
      <c r="O11" s="150"/>
    </row>
    <row r="12" spans="1:22" ht="24.75" customHeight="1" x14ac:dyDescent="0.25">
      <c r="B12" s="153" t="s">
        <v>270</v>
      </c>
    </row>
    <row r="13" spans="1:22" ht="18" customHeight="1" x14ac:dyDescent="0.2">
      <c r="A13" s="141" t="s">
        <v>70</v>
      </c>
      <c r="B13" s="142" t="s">
        <v>547</v>
      </c>
      <c r="D13" s="154">
        <f>'sch e'!G12</f>
        <v>0</v>
      </c>
      <c r="E13" s="159"/>
      <c r="F13" s="154">
        <f>'sch i'!K19</f>
        <v>0</v>
      </c>
      <c r="G13" s="159"/>
      <c r="H13" s="154">
        <f>'sch i'!M19</f>
        <v>0</v>
      </c>
      <c r="I13" s="159"/>
      <c r="J13" s="154">
        <f>'sch i'!O19</f>
        <v>0</v>
      </c>
      <c r="L13" s="264" t="s">
        <v>548</v>
      </c>
      <c r="M13" s="289">
        <v>8</v>
      </c>
    </row>
    <row r="14" spans="1:22" ht="18" customHeight="1" x14ac:dyDescent="0.2">
      <c r="A14" s="141" t="s">
        <v>61</v>
      </c>
      <c r="B14" s="142" t="s">
        <v>272</v>
      </c>
      <c r="D14" s="154">
        <f>'sch e'!G13</f>
        <v>0</v>
      </c>
      <c r="E14" s="159"/>
      <c r="F14" s="154">
        <f>IFERROR(ROUND(INDEX('sch p'!$D$11:$D$49,MATCH('sch o'!M14,'sch p'!$A$11:$A$49,0))*'sch o'!D14,0),0)</f>
        <v>0</v>
      </c>
      <c r="G14" s="159"/>
      <c r="H14" s="154">
        <f>IFERROR(ROUND(INDEX('sch p'!$F$11:$F$49,MATCH('sch o'!M14,'sch p'!$A$11:$A$49,0))*'sch o'!D14,0),0)</f>
        <v>0</v>
      </c>
      <c r="I14" s="159"/>
      <c r="J14" s="154">
        <f>D14-F14-H14</f>
        <v>0</v>
      </c>
      <c r="L14" s="264" t="s">
        <v>549</v>
      </c>
      <c r="M14" s="289">
        <v>2</v>
      </c>
    </row>
    <row r="15" spans="1:22" ht="18" customHeight="1" x14ac:dyDescent="0.2">
      <c r="A15" s="141" t="s">
        <v>62</v>
      </c>
      <c r="B15" s="142" t="s">
        <v>550</v>
      </c>
      <c r="D15" s="154">
        <f>'sch e'!G14</f>
        <v>0</v>
      </c>
      <c r="E15" s="159"/>
      <c r="F15" s="154">
        <f>IFERROR(ROUND(INDEX('sch p'!$D$11:$D$49,MATCH('sch o'!M15,'sch p'!$A$11:$A$49,0))*'sch o'!D15,0),0)</f>
        <v>0</v>
      </c>
      <c r="G15" s="159"/>
      <c r="H15" s="154">
        <f>IFERROR(ROUND(INDEX('sch p'!$F$11:$F$49,MATCH('sch o'!M15,'sch p'!$A$11:$A$49,0))*'sch o'!D15,0),0)</f>
        <v>0</v>
      </c>
      <c r="I15" s="159"/>
      <c r="J15" s="154">
        <f>D15-F15-H15</f>
        <v>0</v>
      </c>
      <c r="L15" s="264" t="s">
        <v>549</v>
      </c>
      <c r="M15" s="289">
        <v>2</v>
      </c>
    </row>
    <row r="16" spans="1:22" ht="18" customHeight="1" x14ac:dyDescent="0.2">
      <c r="A16" s="141" t="s">
        <v>63</v>
      </c>
      <c r="B16" s="142" t="s">
        <v>274</v>
      </c>
      <c r="D16" s="154">
        <f>'sch e'!G15</f>
        <v>0</v>
      </c>
      <c r="E16" s="159"/>
      <c r="F16" s="154">
        <f>'sch i'!K35</f>
        <v>0</v>
      </c>
      <c r="G16" s="159"/>
      <c r="H16" s="154">
        <f>'sch i'!M35</f>
        <v>0</v>
      </c>
      <c r="I16" s="159"/>
      <c r="J16" s="154">
        <f>'sch i'!O35</f>
        <v>0</v>
      </c>
      <c r="L16" s="264" t="s">
        <v>548</v>
      </c>
      <c r="M16" s="289">
        <v>22</v>
      </c>
    </row>
    <row r="17" spans="1:15" ht="18" customHeight="1" x14ac:dyDescent="0.2">
      <c r="A17" s="141" t="s">
        <v>65</v>
      </c>
      <c r="B17" s="142" t="s">
        <v>275</v>
      </c>
      <c r="D17" s="154">
        <f>'sch e'!G16</f>
        <v>0</v>
      </c>
      <c r="E17" s="159"/>
      <c r="F17" s="154">
        <f>IFERROR(ROUND(INDEX('sch p'!$D$11:$D$49,MATCH('sch o'!M17,'sch p'!$A$11:$A$49,0))*'sch o'!D17,0),0)</f>
        <v>0</v>
      </c>
      <c r="G17" s="159"/>
      <c r="H17" s="154">
        <f>IFERROR(ROUND(INDEX('sch p'!$F$11:$F$49,MATCH('sch o'!M17,'sch p'!$A$11:$A$49,0))*'sch o'!D17,0),0)</f>
        <v>0</v>
      </c>
      <c r="I17" s="159"/>
      <c r="J17" s="154">
        <f t="shared" ref="J17:J22" si="0">D17-F17-H17</f>
        <v>0</v>
      </c>
      <c r="L17" s="264" t="s">
        <v>549</v>
      </c>
      <c r="M17" s="289">
        <v>22</v>
      </c>
    </row>
    <row r="18" spans="1:15" ht="18" customHeight="1" x14ac:dyDescent="0.2">
      <c r="A18" s="141" t="s">
        <v>71</v>
      </c>
      <c r="B18" s="142" t="s">
        <v>117</v>
      </c>
      <c r="D18" s="154">
        <f>'sch e'!G17</f>
        <v>0</v>
      </c>
      <c r="E18" s="159"/>
      <c r="F18" s="154">
        <f>IFERROR(ROUND(INDEX('sch p'!$D$11:$D$49,MATCH('sch o'!M18,'sch p'!$A$11:$A$49,0))*'sch o'!D18,0),0)</f>
        <v>0</v>
      </c>
      <c r="G18" s="159"/>
      <c r="H18" s="154">
        <f>IFERROR(ROUND(INDEX('sch p'!$F$11:$F$49,MATCH('sch o'!M18,'sch p'!$A$11:$A$49,0))*'sch o'!D18,0),0)</f>
        <v>0</v>
      </c>
      <c r="I18" s="159"/>
      <c r="J18" s="154">
        <f t="shared" si="0"/>
        <v>0</v>
      </c>
      <c r="L18" s="264" t="s">
        <v>549</v>
      </c>
      <c r="M18" s="289">
        <v>22</v>
      </c>
    </row>
    <row r="19" spans="1:15" ht="18" customHeight="1" x14ac:dyDescent="0.2">
      <c r="A19" s="141" t="s">
        <v>72</v>
      </c>
      <c r="B19" s="142" t="s">
        <v>116</v>
      </c>
      <c r="D19" s="154">
        <f>'sch e'!G18</f>
        <v>0</v>
      </c>
      <c r="E19" s="159"/>
      <c r="F19" s="154">
        <f>IFERROR(ROUND(INDEX('sch p'!$D$11:$D$49,MATCH('sch o'!M19,'sch p'!$A$11:$A$49,0))*'sch o'!D19,0),0)</f>
        <v>0</v>
      </c>
      <c r="G19" s="159"/>
      <c r="H19" s="154">
        <f>IFERROR(ROUND(INDEX('sch p'!$F$11:$F$49,MATCH('sch o'!M19,'sch p'!$A$11:$A$49,0))*'sch o'!D19,0),0)</f>
        <v>0</v>
      </c>
      <c r="I19" s="159"/>
      <c r="J19" s="154">
        <f t="shared" si="0"/>
        <v>0</v>
      </c>
      <c r="L19" s="264" t="s">
        <v>549</v>
      </c>
      <c r="M19" s="289">
        <v>22</v>
      </c>
    </row>
    <row r="20" spans="1:15" ht="18" customHeight="1" x14ac:dyDescent="0.2">
      <c r="A20" s="141" t="s">
        <v>73</v>
      </c>
      <c r="B20" s="142" t="s">
        <v>43</v>
      </c>
      <c r="D20" s="154">
        <f>'sch e'!G19</f>
        <v>0</v>
      </c>
      <c r="E20" s="159"/>
      <c r="F20" s="154">
        <f>IFERROR(ROUND(INDEX('sch p'!$D$11:$D$49,MATCH('sch o'!M20,'sch p'!$A$11:$A$49,0))*'sch o'!D20,0),0)</f>
        <v>0</v>
      </c>
      <c r="G20" s="159"/>
      <c r="H20" s="154">
        <f>IFERROR(ROUND(INDEX('sch p'!$F$11:$F$49,MATCH('sch o'!M20,'sch p'!$A$11:$A$49,0))*'sch o'!D20,0),0)</f>
        <v>0</v>
      </c>
      <c r="I20" s="159"/>
      <c r="J20" s="154">
        <f t="shared" si="0"/>
        <v>0</v>
      </c>
      <c r="L20" s="264" t="s">
        <v>549</v>
      </c>
      <c r="M20" s="289">
        <v>22</v>
      </c>
    </row>
    <row r="21" spans="1:15" ht="18" customHeight="1" x14ac:dyDescent="0.2">
      <c r="A21" s="141" t="s">
        <v>74</v>
      </c>
      <c r="B21" s="142" t="s">
        <v>276</v>
      </c>
      <c r="D21" s="154">
        <f>'sch e'!G20</f>
        <v>0</v>
      </c>
      <c r="E21" s="159"/>
      <c r="F21" s="154">
        <f>IFERROR(ROUND(INDEX('sch p'!$D$11:$D$49,MATCH('sch o'!M21,'sch p'!$A$11:$A$49,0))*'sch o'!D21,0),0)</f>
        <v>0</v>
      </c>
      <c r="G21" s="159"/>
      <c r="H21" s="154">
        <f>IFERROR(ROUND(INDEX('sch p'!$F$11:$F$49,MATCH('sch o'!M21,'sch p'!$A$11:$A$49,0))*'sch o'!D21,0),0)</f>
        <v>0</v>
      </c>
      <c r="I21" s="159"/>
      <c r="J21" s="154">
        <f t="shared" si="0"/>
        <v>0</v>
      </c>
      <c r="L21" s="264" t="s">
        <v>549</v>
      </c>
      <c r="M21" s="289">
        <v>2</v>
      </c>
    </row>
    <row r="22" spans="1:15" ht="18" customHeight="1" x14ac:dyDescent="0.2">
      <c r="A22" s="141" t="s">
        <v>75</v>
      </c>
      <c r="B22" s="142" t="s">
        <v>164</v>
      </c>
      <c r="D22" s="154">
        <f>'sch e'!G21</f>
        <v>0</v>
      </c>
      <c r="E22" s="159"/>
      <c r="F22" s="235">
        <v>0</v>
      </c>
      <c r="G22" s="159"/>
      <c r="H22" s="235">
        <v>0</v>
      </c>
      <c r="I22" s="159"/>
      <c r="J22" s="154">
        <f t="shared" si="0"/>
        <v>0</v>
      </c>
      <c r="L22" s="264" t="s">
        <v>549</v>
      </c>
      <c r="M22" s="289">
        <v>34</v>
      </c>
    </row>
    <row r="23" spans="1:15" ht="18.75" customHeight="1" x14ac:dyDescent="0.25">
      <c r="A23" s="141" t="s">
        <v>76</v>
      </c>
      <c r="B23" s="155" t="s">
        <v>277</v>
      </c>
      <c r="D23" s="154">
        <f>SUM(D13:D22)</f>
        <v>0</v>
      </c>
      <c r="E23" s="159"/>
      <c r="F23" s="154">
        <f>SUM(F13:F22)</f>
        <v>0</v>
      </c>
      <c r="G23" s="159"/>
      <c r="H23" s="154">
        <f>SUM(H13:H22)</f>
        <v>0</v>
      </c>
      <c r="I23" s="159"/>
      <c r="J23" s="154">
        <f>SUM(J13:J22)</f>
        <v>0</v>
      </c>
      <c r="M23" s="157"/>
      <c r="O23" s="157"/>
    </row>
    <row r="24" spans="1:15" ht="25.5" customHeight="1" x14ac:dyDescent="0.25">
      <c r="B24" s="153" t="s">
        <v>278</v>
      </c>
    </row>
    <row r="25" spans="1:15" ht="18" customHeight="1" x14ac:dyDescent="0.2">
      <c r="A25" s="141" t="s">
        <v>77</v>
      </c>
      <c r="B25" s="142" t="s">
        <v>279</v>
      </c>
      <c r="D25" s="154">
        <f>'sch e'!G25</f>
        <v>0</v>
      </c>
      <c r="E25" s="159"/>
      <c r="F25" s="154">
        <f>'sch i'!K21</f>
        <v>0</v>
      </c>
      <c r="G25" s="159"/>
      <c r="H25" s="154">
        <f>'sch i'!M21</f>
        <v>0</v>
      </c>
      <c r="I25" s="159"/>
      <c r="J25" s="154">
        <f>'sch i'!O21</f>
        <v>0</v>
      </c>
      <c r="L25" s="264" t="s">
        <v>548</v>
      </c>
      <c r="M25" s="289">
        <v>9</v>
      </c>
    </row>
    <row r="26" spans="1:15" ht="18" customHeight="1" x14ac:dyDescent="0.2">
      <c r="A26" s="141" t="s">
        <v>78</v>
      </c>
      <c r="B26" s="142" t="s">
        <v>280</v>
      </c>
      <c r="D26" s="154">
        <f>'sch e'!G26</f>
        <v>0</v>
      </c>
      <c r="E26" s="159"/>
      <c r="F26" s="154">
        <f>IFERROR(ROUND(INDEX('sch p'!$D$11:$D$49,MATCH('sch o'!M26,'sch p'!$A$11:$A$49,0))*'sch o'!D26,0),0)</f>
        <v>0</v>
      </c>
      <c r="G26" s="159"/>
      <c r="H26" s="154">
        <f>IFERROR(ROUND(INDEX('sch p'!$F$11:$F$49,MATCH('sch o'!M26,'sch p'!$A$11:$A$49,0))*'sch o'!D26,0),0)</f>
        <v>0</v>
      </c>
      <c r="I26" s="159"/>
      <c r="J26" s="154">
        <f t="shared" ref="J26" si="1">D26-F26-H26</f>
        <v>0</v>
      </c>
      <c r="L26" s="264" t="s">
        <v>549</v>
      </c>
      <c r="M26" s="289">
        <v>4</v>
      </c>
    </row>
    <row r="27" spans="1:15" ht="18" customHeight="1" x14ac:dyDescent="0.2">
      <c r="A27" s="141" t="s">
        <v>551</v>
      </c>
      <c r="B27" s="142" t="s">
        <v>281</v>
      </c>
      <c r="D27" s="154">
        <f>'sch e'!G27</f>
        <v>0</v>
      </c>
      <c r="E27" s="159"/>
      <c r="F27" s="154">
        <f>'sch i'!K22</f>
        <v>0</v>
      </c>
      <c r="G27" s="159"/>
      <c r="H27" s="154">
        <f>'sch i'!M22</f>
        <v>0</v>
      </c>
      <c r="I27" s="159"/>
      <c r="J27" s="154">
        <f>'sch i'!O22</f>
        <v>0</v>
      </c>
      <c r="L27" s="264" t="s">
        <v>548</v>
      </c>
      <c r="M27" s="289">
        <v>10</v>
      </c>
    </row>
    <row r="28" spans="1:15" ht="18" customHeight="1" x14ac:dyDescent="0.2">
      <c r="A28" s="141" t="s">
        <v>552</v>
      </c>
      <c r="B28" s="142" t="s">
        <v>282</v>
      </c>
      <c r="D28" s="154">
        <f>'sch e'!G28</f>
        <v>0</v>
      </c>
      <c r="E28" s="159"/>
      <c r="F28" s="154">
        <f>IFERROR(ROUND(INDEX('sch p'!$D$11:$D$49,MATCH('sch o'!M28,'sch p'!$A$11:$A$49,0))*'sch o'!D28,0),0)</f>
        <v>0</v>
      </c>
      <c r="G28" s="159"/>
      <c r="H28" s="154">
        <f>IFERROR(ROUND(INDEX('sch p'!$F$11:$F$49,MATCH('sch o'!M28,'sch p'!$A$11:$A$49,0))*'sch o'!D28,0),0)</f>
        <v>0</v>
      </c>
      <c r="I28" s="159"/>
      <c r="J28" s="154">
        <f t="shared" ref="J28" si="2">D28-F28-H28</f>
        <v>0</v>
      </c>
      <c r="L28" s="264" t="s">
        <v>549</v>
      </c>
      <c r="M28" s="289">
        <v>6</v>
      </c>
    </row>
    <row r="29" spans="1:15" ht="18" customHeight="1" x14ac:dyDescent="0.2">
      <c r="A29" s="141" t="s">
        <v>553</v>
      </c>
      <c r="B29" s="142" t="s">
        <v>283</v>
      </c>
      <c r="D29" s="154">
        <f>'sch e'!G29</f>
        <v>0</v>
      </c>
      <c r="E29" s="159"/>
      <c r="F29" s="154">
        <f>'sch i'!K23</f>
        <v>0</v>
      </c>
      <c r="G29" s="159"/>
      <c r="H29" s="154">
        <f>'sch i'!M23</f>
        <v>0</v>
      </c>
      <c r="I29" s="159"/>
      <c r="J29" s="154">
        <f>'sch i'!O23</f>
        <v>0</v>
      </c>
      <c r="L29" s="264" t="s">
        <v>548</v>
      </c>
      <c r="M29" s="289">
        <v>11</v>
      </c>
    </row>
    <row r="30" spans="1:15" ht="18" customHeight="1" x14ac:dyDescent="0.2">
      <c r="A30" s="141" t="s">
        <v>554</v>
      </c>
      <c r="B30" s="142" t="s">
        <v>284</v>
      </c>
      <c r="D30" s="154">
        <f>'sch e'!G30</f>
        <v>0</v>
      </c>
      <c r="E30" s="159"/>
      <c r="F30" s="154">
        <f>IFERROR(ROUND(INDEX('sch p'!$D$11:$D$49,MATCH('sch o'!M30,'sch p'!$A$11:$A$49,0))*'sch o'!D30,0),0)</f>
        <v>0</v>
      </c>
      <c r="G30" s="159"/>
      <c r="H30" s="154">
        <f>IFERROR(ROUND(INDEX('sch p'!$F$11:$F$49,MATCH('sch o'!M30,'sch p'!$A$11:$A$49,0))*'sch o'!D30,0),0)</f>
        <v>0</v>
      </c>
      <c r="I30" s="159"/>
      <c r="J30" s="154">
        <f t="shared" ref="J30:J31" si="3">D30-F30-H30</f>
        <v>0</v>
      </c>
      <c r="L30" s="264" t="s">
        <v>549</v>
      </c>
      <c r="M30" s="289">
        <v>8</v>
      </c>
    </row>
    <row r="31" spans="1:15" ht="18" customHeight="1" x14ac:dyDescent="0.2">
      <c r="A31" s="141" t="s">
        <v>555</v>
      </c>
      <c r="B31" s="142" t="s">
        <v>556</v>
      </c>
      <c r="D31" s="154">
        <f>'sch e'!G31</f>
        <v>0</v>
      </c>
      <c r="E31" s="159"/>
      <c r="F31" s="154">
        <f>IFERROR(ROUND(INDEX('sch p'!$D$11:$D$49,MATCH('sch o'!M31,'sch p'!$A$11:$A$49,0))*'sch o'!D31,0),0)</f>
        <v>0</v>
      </c>
      <c r="G31" s="159"/>
      <c r="H31" s="154">
        <f>IFERROR(ROUND(INDEX('sch p'!$F$11:$F$49,MATCH('sch o'!M31,'sch p'!$A$11:$A$49,0))*'sch o'!D31,0),0)</f>
        <v>0</v>
      </c>
      <c r="I31" s="159"/>
      <c r="J31" s="154">
        <f t="shared" si="3"/>
        <v>0</v>
      </c>
      <c r="L31" s="264" t="s">
        <v>549</v>
      </c>
      <c r="M31" s="289">
        <v>10</v>
      </c>
    </row>
    <row r="32" spans="1:15" ht="18" customHeight="1" x14ac:dyDescent="0.25">
      <c r="A32" s="141" t="s">
        <v>557</v>
      </c>
      <c r="B32" s="153" t="s">
        <v>558</v>
      </c>
      <c r="D32" s="265">
        <f>SUM(D25:D31)</f>
        <v>0</v>
      </c>
      <c r="E32" s="159"/>
      <c r="F32" s="265">
        <f>SUM(F25:F31)</f>
        <v>0</v>
      </c>
      <c r="G32" s="159"/>
      <c r="H32" s="265">
        <f>SUM(H25:H31)</f>
        <v>0</v>
      </c>
      <c r="I32" s="159"/>
      <c r="J32" s="265">
        <f>SUM(J25:J31)</f>
        <v>0</v>
      </c>
      <c r="M32" s="266"/>
    </row>
    <row r="33" spans="1:15" ht="24.75" customHeight="1" x14ac:dyDescent="0.25">
      <c r="A33" s="142"/>
      <c r="B33" s="153" t="s">
        <v>287</v>
      </c>
    </row>
    <row r="34" spans="1:15" ht="18" customHeight="1" x14ac:dyDescent="0.2">
      <c r="A34" s="142"/>
      <c r="B34" s="142" t="s">
        <v>288</v>
      </c>
    </row>
    <row r="35" spans="1:15" ht="18" customHeight="1" x14ac:dyDescent="0.2">
      <c r="A35" s="141" t="s">
        <v>559</v>
      </c>
      <c r="B35" s="142" t="s">
        <v>289</v>
      </c>
      <c r="D35" s="154">
        <f>'sch e'!G36</f>
        <v>0</v>
      </c>
      <c r="E35" s="159"/>
      <c r="F35" s="154">
        <f>IFERROR(ROUND(INDEX('sch p'!$D$11:$D$49,MATCH('sch o'!M35,'sch p'!$A$11:$A$49,0))*'sch o'!D35,0),0)</f>
        <v>0</v>
      </c>
      <c r="G35" s="159"/>
      <c r="H35" s="154">
        <f>IFERROR(ROUND(INDEX('sch p'!$F$11:$F$49,MATCH('sch o'!M35,'sch p'!$A$11:$A$49,0))*'sch o'!D35,0),0)</f>
        <v>0</v>
      </c>
      <c r="I35" s="159"/>
      <c r="J35" s="154">
        <f t="shared" ref="J35:J43" si="4">D35-F35-H35</f>
        <v>0</v>
      </c>
      <c r="L35" s="264" t="s">
        <v>549</v>
      </c>
      <c r="M35" s="289">
        <v>24</v>
      </c>
    </row>
    <row r="36" spans="1:15" ht="18" customHeight="1" x14ac:dyDescent="0.2">
      <c r="A36" s="141" t="s">
        <v>560</v>
      </c>
      <c r="B36" s="142" t="s">
        <v>290</v>
      </c>
      <c r="D36" s="154">
        <f>'sch e'!G37</f>
        <v>0</v>
      </c>
      <c r="E36" s="159"/>
      <c r="F36" s="154">
        <f>IFERROR(ROUND(INDEX('sch p'!$D$11:$D$49,MATCH('sch o'!M36,'sch p'!$A$11:$A$49,0))*'sch o'!D36,0),0)</f>
        <v>0</v>
      </c>
      <c r="G36" s="159"/>
      <c r="H36" s="154">
        <f>IFERROR(ROUND(INDEX('sch p'!$F$11:$F$49,MATCH('sch o'!M36,'sch p'!$A$11:$A$49,0))*'sch o'!D36,0),0)</f>
        <v>0</v>
      </c>
      <c r="I36" s="159"/>
      <c r="J36" s="154">
        <f t="shared" si="4"/>
        <v>0</v>
      </c>
      <c r="L36" s="264" t="s">
        <v>549</v>
      </c>
      <c r="M36" s="289">
        <v>22</v>
      </c>
    </row>
    <row r="37" spans="1:15" ht="18" customHeight="1" x14ac:dyDescent="0.2">
      <c r="A37" s="141" t="s">
        <v>561</v>
      </c>
      <c r="B37" s="142" t="s">
        <v>291</v>
      </c>
      <c r="D37" s="154">
        <f>'sch e'!G38</f>
        <v>0</v>
      </c>
      <c r="E37" s="159"/>
      <c r="F37" s="154">
        <f>IFERROR(ROUND(INDEX('sch p'!$D$11:$D$49,MATCH('sch o'!M37,'sch p'!$A$11:$A$49,0))*'sch o'!D37,0),0)</f>
        <v>0</v>
      </c>
      <c r="G37" s="159"/>
      <c r="H37" s="154">
        <f>IFERROR(ROUND(INDEX('sch p'!$F$11:$F$49,MATCH('sch o'!M37,'sch p'!$A$11:$A$49,0))*'sch o'!D37,0),0)</f>
        <v>0</v>
      </c>
      <c r="I37" s="159"/>
      <c r="J37" s="154">
        <f t="shared" si="4"/>
        <v>0</v>
      </c>
      <c r="L37" s="264" t="s">
        <v>549</v>
      </c>
      <c r="M37" s="289">
        <v>22</v>
      </c>
    </row>
    <row r="38" spans="1:15" ht="18" customHeight="1" x14ac:dyDescent="0.2">
      <c r="A38" s="141" t="s">
        <v>562</v>
      </c>
      <c r="B38" s="142" t="s">
        <v>42</v>
      </c>
      <c r="D38" s="154">
        <f>'sch e'!G39</f>
        <v>0</v>
      </c>
      <c r="E38" s="159"/>
      <c r="F38" s="154">
        <f>IFERROR(ROUND(INDEX('sch p'!$D$11:$D$49,MATCH('sch o'!M38,'sch p'!$A$11:$A$49,0))*'sch o'!D38,0),0)</f>
        <v>0</v>
      </c>
      <c r="G38" s="159"/>
      <c r="H38" s="154">
        <f>IFERROR(ROUND(INDEX('sch p'!$F$11:$F$49,MATCH('sch o'!M38,'sch p'!$A$11:$A$49,0))*'sch o'!D38,0),0)</f>
        <v>0</v>
      </c>
      <c r="I38" s="159"/>
      <c r="J38" s="154">
        <f t="shared" si="4"/>
        <v>0</v>
      </c>
      <c r="L38" s="264" t="s">
        <v>549</v>
      </c>
      <c r="M38" s="289">
        <v>20</v>
      </c>
    </row>
    <row r="39" spans="1:15" ht="18" customHeight="1" x14ac:dyDescent="0.2">
      <c r="A39" s="141" t="s">
        <v>563</v>
      </c>
      <c r="B39" s="142" t="s">
        <v>292</v>
      </c>
      <c r="D39" s="154">
        <f>'sch e'!G40</f>
        <v>0</v>
      </c>
      <c r="E39" s="159"/>
      <c r="F39" s="154">
        <f>IFERROR(ROUND(INDEX('sch p'!$D$11:$D$49,MATCH('sch o'!M39,'sch p'!$A$11:$A$49,0))*'sch o'!D39,0),0)</f>
        <v>0</v>
      </c>
      <c r="G39" s="159"/>
      <c r="H39" s="154">
        <f>IFERROR(ROUND(INDEX('sch p'!$F$11:$F$49,MATCH('sch o'!M39,'sch p'!$A$11:$A$49,0))*'sch o'!D39,0),0)</f>
        <v>0</v>
      </c>
      <c r="I39" s="159"/>
      <c r="J39" s="154">
        <f t="shared" si="4"/>
        <v>0</v>
      </c>
      <c r="L39" s="264" t="s">
        <v>549</v>
      </c>
      <c r="M39" s="289">
        <v>20</v>
      </c>
    </row>
    <row r="40" spans="1:15" ht="18" customHeight="1" x14ac:dyDescent="0.2">
      <c r="A40" s="141" t="s">
        <v>564</v>
      </c>
      <c r="B40" s="142" t="s">
        <v>293</v>
      </c>
      <c r="D40" s="154">
        <f>'sch e'!G41</f>
        <v>0</v>
      </c>
      <c r="E40" s="159"/>
      <c r="F40" s="154">
        <f>IFERROR(ROUND(INDEX('sch p'!$D$11:$D$49,MATCH('sch o'!M40,'sch p'!$A$11:$A$49,0))*'sch o'!D40,0),0)</f>
        <v>0</v>
      </c>
      <c r="G40" s="159"/>
      <c r="H40" s="154">
        <f>IFERROR(ROUND(INDEX('sch p'!$F$11:$F$49,MATCH('sch o'!M40,'sch p'!$A$11:$A$49,0))*'sch o'!D40,0),0)</f>
        <v>0</v>
      </c>
      <c r="I40" s="159"/>
      <c r="J40" s="154">
        <f t="shared" si="4"/>
        <v>0</v>
      </c>
      <c r="L40" s="264" t="s">
        <v>549</v>
      </c>
      <c r="M40" s="289">
        <v>20</v>
      </c>
    </row>
    <row r="41" spans="1:15" ht="18" customHeight="1" x14ac:dyDescent="0.2">
      <c r="A41" s="141" t="s">
        <v>565</v>
      </c>
      <c r="B41" s="267" t="s">
        <v>66</v>
      </c>
      <c r="D41" s="154">
        <f>'sch e'!G42</f>
        <v>0</v>
      </c>
      <c r="E41" s="159"/>
      <c r="F41" s="235">
        <v>0</v>
      </c>
      <c r="G41" s="159"/>
      <c r="H41" s="235">
        <v>0</v>
      </c>
      <c r="I41" s="159"/>
      <c r="J41" s="154">
        <f t="shared" si="4"/>
        <v>0</v>
      </c>
      <c r="L41" s="264" t="s">
        <v>549</v>
      </c>
      <c r="M41" s="289">
        <v>34</v>
      </c>
    </row>
    <row r="42" spans="1:15" ht="18" customHeight="1" x14ac:dyDescent="0.2">
      <c r="A42" s="141" t="s">
        <v>566</v>
      </c>
      <c r="B42" s="267" t="s">
        <v>66</v>
      </c>
      <c r="D42" s="154">
        <f>'sch e'!G43</f>
        <v>0</v>
      </c>
      <c r="E42" s="159"/>
      <c r="F42" s="235">
        <v>0</v>
      </c>
      <c r="G42" s="159"/>
      <c r="H42" s="235">
        <v>0</v>
      </c>
      <c r="I42" s="159"/>
      <c r="J42" s="154">
        <f t="shared" si="4"/>
        <v>0</v>
      </c>
      <c r="L42" s="264" t="s">
        <v>549</v>
      </c>
      <c r="M42" s="289">
        <v>34</v>
      </c>
    </row>
    <row r="43" spans="1:15" ht="18" customHeight="1" x14ac:dyDescent="0.2">
      <c r="A43" s="141" t="s">
        <v>567</v>
      </c>
      <c r="B43" s="267" t="s">
        <v>66</v>
      </c>
      <c r="D43" s="154">
        <f>'sch e'!G44</f>
        <v>0</v>
      </c>
      <c r="E43" s="159"/>
      <c r="F43" s="235">
        <v>0</v>
      </c>
      <c r="G43" s="159"/>
      <c r="H43" s="235">
        <v>0</v>
      </c>
      <c r="I43" s="159"/>
      <c r="J43" s="154">
        <f t="shared" si="4"/>
        <v>0</v>
      </c>
      <c r="L43" s="264" t="s">
        <v>549</v>
      </c>
      <c r="M43" s="289">
        <v>34</v>
      </c>
    </row>
    <row r="44" spans="1:15" ht="18" customHeight="1" x14ac:dyDescent="0.2">
      <c r="A44" s="141" t="s">
        <v>568</v>
      </c>
      <c r="B44" s="157" t="s">
        <v>294</v>
      </c>
      <c r="D44" s="162">
        <f>SUM(D35:D43)</f>
        <v>0</v>
      </c>
      <c r="E44" s="159"/>
      <c r="F44" s="162">
        <f>SUM(F35:F43)</f>
        <v>0</v>
      </c>
      <c r="G44" s="159"/>
      <c r="H44" s="162">
        <f>SUM(H35:H43)</f>
        <v>0</v>
      </c>
      <c r="I44" s="159"/>
      <c r="J44" s="162">
        <f>SUM(J35:J43)</f>
        <v>0</v>
      </c>
      <c r="M44" s="268"/>
      <c r="O44" s="157"/>
    </row>
    <row r="45" spans="1:15" ht="24.75" customHeight="1" x14ac:dyDescent="0.2">
      <c r="A45" s="260"/>
      <c r="B45" s="142" t="s">
        <v>295</v>
      </c>
    </row>
    <row r="46" spans="1:15" ht="18" customHeight="1" x14ac:dyDescent="0.2">
      <c r="A46" s="141" t="s">
        <v>569</v>
      </c>
      <c r="B46" s="142" t="s">
        <v>296</v>
      </c>
      <c r="D46" s="154">
        <f>'sch e'!G48</f>
        <v>0</v>
      </c>
      <c r="E46" s="159"/>
      <c r="F46" s="154">
        <f>'sch i'!K26</f>
        <v>0</v>
      </c>
      <c r="G46" s="159"/>
      <c r="H46" s="154">
        <f>'sch i'!M26</f>
        <v>0</v>
      </c>
      <c r="I46" s="159"/>
      <c r="J46" s="154">
        <f>'sch i'!O26</f>
        <v>0</v>
      </c>
      <c r="L46" s="264" t="s">
        <v>548</v>
      </c>
      <c r="M46" s="289">
        <v>13</v>
      </c>
    </row>
    <row r="47" spans="1:15" ht="18" customHeight="1" x14ac:dyDescent="0.2">
      <c r="A47" s="141" t="s">
        <v>570</v>
      </c>
      <c r="B47" s="142" t="s">
        <v>297</v>
      </c>
      <c r="D47" s="154">
        <f>'sch e'!G49</f>
        <v>0</v>
      </c>
      <c r="E47" s="159"/>
      <c r="F47" s="154">
        <f>IFERROR(ROUND(INDEX('sch p'!$D$11:$D$49,MATCH('sch o'!M47,'sch p'!$A$11:$A$49,0))*'sch o'!D47,0),0)</f>
        <v>0</v>
      </c>
      <c r="G47" s="159"/>
      <c r="H47" s="154">
        <f>IFERROR(ROUND(INDEX('sch p'!$F$11:$F$49,MATCH('sch o'!M47,'sch p'!$A$11:$A$49,0))*'sch o'!D47,0),0)</f>
        <v>0</v>
      </c>
      <c r="I47" s="159"/>
      <c r="J47" s="154">
        <f t="shared" ref="J47:J57" si="5">D47-F47-H47</f>
        <v>0</v>
      </c>
      <c r="L47" s="264" t="s">
        <v>549</v>
      </c>
      <c r="M47" s="289">
        <v>12</v>
      </c>
    </row>
    <row r="48" spans="1:15" ht="18" customHeight="1" x14ac:dyDescent="0.2">
      <c r="A48" s="141" t="s">
        <v>571</v>
      </c>
      <c r="B48" s="142" t="s">
        <v>298</v>
      </c>
      <c r="D48" s="154">
        <f>'sch e'!G50</f>
        <v>0</v>
      </c>
      <c r="E48" s="159"/>
      <c r="F48" s="154">
        <f>IFERROR(ROUND(INDEX('sch p'!$D$11:$D$49,MATCH('sch o'!M48,'sch p'!$A$11:$A$49,0))*'sch o'!D48,0),0)</f>
        <v>0</v>
      </c>
      <c r="G48" s="159"/>
      <c r="H48" s="154">
        <f>IFERROR(ROUND(INDEX('sch p'!$F$11:$F$49,MATCH('sch o'!M48,'sch p'!$A$11:$A$49,0))*'sch o'!D48,0),0)</f>
        <v>0</v>
      </c>
      <c r="I48" s="159"/>
      <c r="J48" s="154">
        <f t="shared" si="5"/>
        <v>0</v>
      </c>
      <c r="L48" s="264" t="s">
        <v>549</v>
      </c>
      <c r="M48" s="289">
        <v>18</v>
      </c>
    </row>
    <row r="49" spans="1:15" ht="18" customHeight="1" x14ac:dyDescent="0.2">
      <c r="A49" s="141" t="s">
        <v>572</v>
      </c>
      <c r="B49" s="142" t="s">
        <v>299</v>
      </c>
      <c r="D49" s="154">
        <f>'sch e'!G51</f>
        <v>0</v>
      </c>
      <c r="E49" s="159"/>
      <c r="F49" s="154">
        <f>IFERROR(ROUND(INDEX('sch p'!$D$11:$D$49,MATCH('sch o'!M49,'sch p'!$A$11:$A$49,0))*'sch o'!D49,0),0)</f>
        <v>0</v>
      </c>
      <c r="G49" s="159"/>
      <c r="H49" s="154">
        <f>IFERROR(ROUND(INDEX('sch p'!$F$11:$F$49,MATCH('sch o'!M49,'sch p'!$A$11:$A$49,0))*'sch o'!D49,0),0)</f>
        <v>0</v>
      </c>
      <c r="I49" s="159"/>
      <c r="J49" s="154">
        <f t="shared" si="5"/>
        <v>0</v>
      </c>
      <c r="L49" s="264" t="s">
        <v>549</v>
      </c>
      <c r="M49" s="289">
        <v>18</v>
      </c>
    </row>
    <row r="50" spans="1:15" ht="18" customHeight="1" x14ac:dyDescent="0.2">
      <c r="A50" s="141" t="s">
        <v>573</v>
      </c>
      <c r="B50" s="142" t="s">
        <v>300</v>
      </c>
      <c r="D50" s="154">
        <f>'sch e'!G52</f>
        <v>0</v>
      </c>
      <c r="E50" s="159"/>
      <c r="F50" s="154">
        <f>IFERROR(ROUND(INDEX('sch p'!$D$11:$D$49,MATCH('sch o'!M50,'sch p'!$A$11:$A$49,0))*'sch o'!D50,0),0)</f>
        <v>0</v>
      </c>
      <c r="G50" s="159"/>
      <c r="H50" s="154">
        <f>IFERROR(ROUND(INDEX('sch p'!$F$11:$F$49,MATCH('sch o'!M50,'sch p'!$A$11:$A$49,0))*'sch o'!D50,0),0)</f>
        <v>0</v>
      </c>
      <c r="I50" s="159"/>
      <c r="J50" s="154">
        <f t="shared" si="5"/>
        <v>0</v>
      </c>
      <c r="L50" s="264" t="s">
        <v>549</v>
      </c>
      <c r="M50" s="289">
        <v>18</v>
      </c>
    </row>
    <row r="51" spans="1:15" ht="18" customHeight="1" x14ac:dyDescent="0.2">
      <c r="A51" s="141" t="s">
        <v>574</v>
      </c>
      <c r="B51" s="142" t="s">
        <v>301</v>
      </c>
      <c r="D51" s="154">
        <f>'sch e'!G53</f>
        <v>0</v>
      </c>
      <c r="E51" s="159"/>
      <c r="F51" s="154">
        <f>IFERROR(ROUND(INDEX('sch p'!$D$11:$D$49,MATCH('sch o'!M51,'sch p'!$A$11:$A$49,0))*'sch o'!D51,0),0)</f>
        <v>0</v>
      </c>
      <c r="G51" s="159"/>
      <c r="H51" s="154">
        <f>IFERROR(ROUND(INDEX('sch p'!$F$11:$F$49,MATCH('sch o'!M51,'sch p'!$A$11:$A$49,0))*'sch o'!D51,0),0)</f>
        <v>0</v>
      </c>
      <c r="I51" s="159"/>
      <c r="J51" s="154">
        <f t="shared" si="5"/>
        <v>0</v>
      </c>
      <c r="L51" s="264" t="s">
        <v>549</v>
      </c>
      <c r="M51" s="289">
        <v>18</v>
      </c>
    </row>
    <row r="52" spans="1:15" ht="18" customHeight="1" x14ac:dyDescent="0.2">
      <c r="A52" s="141" t="s">
        <v>575</v>
      </c>
      <c r="B52" s="142" t="s">
        <v>46</v>
      </c>
      <c r="D52" s="154">
        <f>'sch e'!G54</f>
        <v>0</v>
      </c>
      <c r="E52" s="159"/>
      <c r="F52" s="154">
        <f>IFERROR(ROUND(INDEX('sch p'!$D$11:$D$49,MATCH('sch o'!M52,'sch p'!$A$11:$A$49,0))*'sch o'!D52,0),0)</f>
        <v>0</v>
      </c>
      <c r="G52" s="159"/>
      <c r="H52" s="154">
        <f>IFERROR(ROUND(INDEX('sch p'!$F$11:$F$49,MATCH('sch o'!M52,'sch p'!$A$11:$A$49,0))*'sch o'!D52,0),0)</f>
        <v>0</v>
      </c>
      <c r="I52" s="159"/>
      <c r="J52" s="154">
        <f t="shared" si="5"/>
        <v>0</v>
      </c>
      <c r="L52" s="264" t="s">
        <v>549</v>
      </c>
      <c r="M52" s="289">
        <v>18</v>
      </c>
    </row>
    <row r="53" spans="1:15" ht="18" customHeight="1" x14ac:dyDescent="0.2">
      <c r="A53" s="141" t="s">
        <v>576</v>
      </c>
      <c r="B53" s="142" t="s">
        <v>302</v>
      </c>
      <c r="D53" s="154">
        <f>'sch e'!G55</f>
        <v>0</v>
      </c>
      <c r="E53" s="159"/>
      <c r="F53" s="154">
        <f>IFERROR(ROUND(INDEX('sch p'!$D$11:$D$49,MATCH('sch o'!M53,'sch p'!$A$11:$A$49,0))*'sch o'!D53,0),0)</f>
        <v>0</v>
      </c>
      <c r="G53" s="159"/>
      <c r="H53" s="154">
        <f>IFERROR(ROUND(INDEX('sch p'!$F$11:$F$49,MATCH('sch o'!M53,'sch p'!$A$11:$A$49,0))*'sch o'!D53,0),0)</f>
        <v>0</v>
      </c>
      <c r="I53" s="159"/>
      <c r="J53" s="154">
        <f t="shared" si="5"/>
        <v>0</v>
      </c>
      <c r="L53" s="264" t="s">
        <v>549</v>
      </c>
      <c r="M53" s="289">
        <v>18</v>
      </c>
    </row>
    <row r="54" spans="1:15" ht="18" customHeight="1" x14ac:dyDescent="0.2">
      <c r="A54" s="260" t="s">
        <v>577</v>
      </c>
      <c r="B54" s="142" t="s">
        <v>303</v>
      </c>
      <c r="D54" s="154">
        <f>'sch e'!G56</f>
        <v>0</v>
      </c>
      <c r="E54" s="159"/>
      <c r="F54" s="154">
        <f>IFERROR(ROUND(INDEX('sch p'!$D$11:$D$49,MATCH('sch o'!M54,'sch p'!$A$11:$A$49,0))*'sch o'!D54,0),0)</f>
        <v>0</v>
      </c>
      <c r="G54" s="159"/>
      <c r="H54" s="154">
        <f>IFERROR(ROUND(INDEX('sch p'!$F$11:$F$49,MATCH('sch o'!M54,'sch p'!$A$11:$A$49,0))*'sch o'!D54,0),0)</f>
        <v>0</v>
      </c>
      <c r="I54" s="159"/>
      <c r="J54" s="154">
        <f t="shared" si="5"/>
        <v>0</v>
      </c>
      <c r="L54" s="264" t="s">
        <v>549</v>
      </c>
      <c r="M54" s="289">
        <v>22</v>
      </c>
    </row>
    <row r="55" spans="1:15" ht="18" customHeight="1" x14ac:dyDescent="0.2">
      <c r="A55" s="260" t="s">
        <v>578</v>
      </c>
      <c r="B55" s="142" t="s">
        <v>304</v>
      </c>
      <c r="D55" s="154">
        <f>'sch e'!G57</f>
        <v>0</v>
      </c>
      <c r="E55" s="159"/>
      <c r="F55" s="154">
        <f>IFERROR(ROUND(INDEX('sch p'!$D$11:$D$49,MATCH('sch o'!M55,'sch p'!$A$11:$A$49,0))*'sch o'!D55,0),0)</f>
        <v>0</v>
      </c>
      <c r="G55" s="159"/>
      <c r="H55" s="154">
        <f>IFERROR(ROUND(INDEX('sch p'!$F$11:$F$49,MATCH('sch o'!M55,'sch p'!$A$11:$A$49,0))*'sch o'!D55,0),0)</f>
        <v>0</v>
      </c>
      <c r="I55" s="159"/>
      <c r="J55" s="154">
        <f t="shared" si="5"/>
        <v>0</v>
      </c>
      <c r="L55" s="264" t="s">
        <v>549</v>
      </c>
      <c r="M55" s="289">
        <v>18</v>
      </c>
    </row>
    <row r="56" spans="1:15" ht="18" customHeight="1" x14ac:dyDescent="0.2">
      <c r="A56" s="260" t="s">
        <v>579</v>
      </c>
      <c r="B56" s="267" t="s">
        <v>66</v>
      </c>
      <c r="D56" s="154">
        <f>'sch e'!G58</f>
        <v>0</v>
      </c>
      <c r="E56" s="159"/>
      <c r="F56" s="154">
        <f>IFERROR(ROUND(INDEX('sch p'!$D$11:$D$49,MATCH('sch o'!M56,'sch p'!$A$11:$A$49,0))*'sch o'!D56,0),0)</f>
        <v>0</v>
      </c>
      <c r="G56" s="159"/>
      <c r="H56" s="154">
        <f>IFERROR(ROUND(INDEX('sch p'!$F$11:$F$49,MATCH('sch o'!M56,'sch p'!$A$11:$A$49,0))*'sch o'!D56,0),0)</f>
        <v>0</v>
      </c>
      <c r="I56" s="159"/>
      <c r="J56" s="154">
        <f t="shared" si="5"/>
        <v>0</v>
      </c>
      <c r="L56" s="264" t="s">
        <v>549</v>
      </c>
      <c r="M56" s="289">
        <v>18</v>
      </c>
    </row>
    <row r="57" spans="1:15" ht="18" customHeight="1" x14ac:dyDescent="0.2">
      <c r="A57" s="141" t="s">
        <v>580</v>
      </c>
      <c r="B57" s="267" t="s">
        <v>66</v>
      </c>
      <c r="D57" s="154">
        <f>'sch e'!G59</f>
        <v>0</v>
      </c>
      <c r="E57" s="159"/>
      <c r="F57" s="154">
        <f>IFERROR(ROUND(INDEX('sch p'!$D$11:$D$49,MATCH('sch o'!M57,'sch p'!$A$11:$A$49,0))*'sch o'!D57,0),0)</f>
        <v>0</v>
      </c>
      <c r="G57" s="159"/>
      <c r="H57" s="154">
        <f>IFERROR(ROUND(INDEX('sch p'!$F$11:$F$49,MATCH('sch o'!M57,'sch p'!$A$11:$A$49,0))*'sch o'!D57,0),0)</f>
        <v>0</v>
      </c>
      <c r="I57" s="159"/>
      <c r="J57" s="154">
        <f t="shared" si="5"/>
        <v>0</v>
      </c>
      <c r="L57" s="264" t="s">
        <v>549</v>
      </c>
      <c r="M57" s="289">
        <v>18</v>
      </c>
    </row>
    <row r="58" spans="1:15" ht="18" customHeight="1" x14ac:dyDescent="0.2">
      <c r="A58" s="141" t="s">
        <v>581</v>
      </c>
      <c r="B58" s="157" t="s">
        <v>305</v>
      </c>
      <c r="D58" s="162">
        <f>SUM(D46:D57)</f>
        <v>0</v>
      </c>
      <c r="E58" s="159"/>
      <c r="F58" s="162">
        <f>SUM(F46:F57)</f>
        <v>0</v>
      </c>
      <c r="G58" s="159"/>
      <c r="H58" s="162">
        <f>SUM(H46:H57)</f>
        <v>0</v>
      </c>
      <c r="I58" s="159"/>
      <c r="J58" s="162">
        <f>SUM(J46:J57)</f>
        <v>0</v>
      </c>
      <c r="M58" s="268"/>
      <c r="O58" s="157"/>
    </row>
    <row r="59" spans="1:15" ht="15.75" customHeight="1" x14ac:dyDescent="0.25">
      <c r="A59" s="142"/>
      <c r="M59" s="144" t="str">
        <f>M1</f>
        <v/>
      </c>
    </row>
    <row r="60" spans="1:15" ht="15.75" customHeight="1" x14ac:dyDescent="0.25">
      <c r="A60" s="142"/>
      <c r="M60" s="143" t="s">
        <v>541</v>
      </c>
    </row>
    <row r="61" spans="1:15" ht="15.75" customHeight="1" x14ac:dyDescent="0.25">
      <c r="M61" s="143" t="s">
        <v>582</v>
      </c>
    </row>
    <row r="62" spans="1:15" ht="15.75" customHeight="1" x14ac:dyDescent="0.25">
      <c r="A62" s="382">
        <f>A4</f>
        <v>0</v>
      </c>
      <c r="B62" s="382"/>
      <c r="C62" s="382"/>
      <c r="D62" s="382"/>
      <c r="E62" s="382"/>
      <c r="F62" s="382"/>
      <c r="G62" s="382"/>
      <c r="H62" s="382"/>
      <c r="I62" s="382"/>
      <c r="J62" s="382"/>
      <c r="K62" s="382"/>
      <c r="L62" s="382"/>
      <c r="M62" s="382"/>
    </row>
    <row r="63" spans="1:15" ht="15.75" customHeight="1" x14ac:dyDescent="0.25">
      <c r="A63" s="399" t="s">
        <v>543</v>
      </c>
      <c r="B63" s="399"/>
      <c r="C63" s="399"/>
      <c r="D63" s="399"/>
      <c r="E63" s="399"/>
      <c r="F63" s="399"/>
      <c r="G63" s="399"/>
      <c r="H63" s="399"/>
      <c r="I63" s="399"/>
      <c r="J63" s="399"/>
      <c r="K63" s="399"/>
      <c r="L63" s="399"/>
      <c r="M63" s="399"/>
    </row>
    <row r="64" spans="1:15" ht="15.75" customHeight="1" x14ac:dyDescent="0.25">
      <c r="A64" s="382" t="str">
        <f>A6</f>
        <v>FOR THE PERIOD 01/00/1900 TO 01/00/1900</v>
      </c>
      <c r="B64" s="382"/>
      <c r="C64" s="382"/>
      <c r="D64" s="382"/>
      <c r="E64" s="382"/>
      <c r="F64" s="382"/>
      <c r="G64" s="382"/>
      <c r="H64" s="382"/>
      <c r="I64" s="382"/>
      <c r="J64" s="382"/>
      <c r="K64" s="382"/>
      <c r="L64" s="382"/>
      <c r="M64" s="382"/>
    </row>
    <row r="65" spans="1:13" ht="15.75" customHeight="1" x14ac:dyDescent="0.25">
      <c r="A65" s="258"/>
      <c r="M65" s="144"/>
    </row>
    <row r="66" spans="1:13" ht="15.75" customHeight="1" x14ac:dyDescent="0.25">
      <c r="D66" s="259" t="s">
        <v>260</v>
      </c>
      <c r="F66" s="259" t="s">
        <v>261</v>
      </c>
      <c r="G66" s="260"/>
      <c r="H66" s="259" t="s">
        <v>262</v>
      </c>
      <c r="I66" s="260"/>
      <c r="J66" s="259" t="s">
        <v>242</v>
      </c>
      <c r="K66" s="260"/>
      <c r="L66" s="403" t="s">
        <v>243</v>
      </c>
      <c r="M66" s="403"/>
    </row>
    <row r="67" spans="1:13" ht="15.75" customHeight="1" x14ac:dyDescent="0.25">
      <c r="D67" s="242" t="s">
        <v>90</v>
      </c>
    </row>
    <row r="68" spans="1:13" ht="15.75" customHeight="1" x14ac:dyDescent="0.25">
      <c r="D68" s="150" t="s">
        <v>92</v>
      </c>
      <c r="E68" s="150"/>
      <c r="F68" s="150" t="str">
        <f>F10</f>
        <v>RCF-1</v>
      </c>
      <c r="G68" s="150"/>
      <c r="H68" s="150" t="str">
        <f>H10</f>
        <v>RCF-2</v>
      </c>
      <c r="I68" s="150"/>
      <c r="J68" s="150"/>
      <c r="L68" s="404" t="s">
        <v>544</v>
      </c>
      <c r="M68" s="404"/>
    </row>
    <row r="69" spans="1:13" ht="15.75" customHeight="1" thickBot="1" x14ac:dyDescent="0.3">
      <c r="B69" s="151" t="s">
        <v>268</v>
      </c>
      <c r="D69" s="261" t="s">
        <v>545</v>
      </c>
      <c r="E69" s="150"/>
      <c r="F69" s="262">
        <f>F11</f>
        <v>0</v>
      </c>
      <c r="G69" s="150"/>
      <c r="H69" s="262">
        <f>H11</f>
        <v>0</v>
      </c>
      <c r="I69" s="150"/>
      <c r="J69" s="261" t="s">
        <v>66</v>
      </c>
      <c r="L69" s="263" t="s">
        <v>546</v>
      </c>
      <c r="M69" s="152" t="s">
        <v>152</v>
      </c>
    </row>
    <row r="70" spans="1:13" ht="18" customHeight="1" x14ac:dyDescent="0.2">
      <c r="B70" s="142" t="s">
        <v>307</v>
      </c>
    </row>
    <row r="71" spans="1:13" ht="18" customHeight="1" x14ac:dyDescent="0.2">
      <c r="A71" s="141" t="s">
        <v>583</v>
      </c>
      <c r="B71" s="142" t="s">
        <v>584</v>
      </c>
      <c r="D71" s="154">
        <f>'sch e'!G72</f>
        <v>0</v>
      </c>
      <c r="E71" s="159"/>
      <c r="F71" s="154">
        <f>'sch i'!K27</f>
        <v>0</v>
      </c>
      <c r="G71" s="159"/>
      <c r="H71" s="154">
        <f>'sch i'!M27</f>
        <v>0</v>
      </c>
      <c r="I71" s="159"/>
      <c r="J71" s="154">
        <f>'sch i'!O27</f>
        <v>0</v>
      </c>
      <c r="L71" s="264" t="s">
        <v>548</v>
      </c>
      <c r="M71" s="289">
        <v>14</v>
      </c>
    </row>
    <row r="72" spans="1:13" ht="18" customHeight="1" x14ac:dyDescent="0.2">
      <c r="A72" s="141" t="s">
        <v>585</v>
      </c>
      <c r="B72" s="142" t="s">
        <v>309</v>
      </c>
      <c r="D72" s="154">
        <f>'sch e'!G73</f>
        <v>0</v>
      </c>
      <c r="E72" s="159"/>
      <c r="F72" s="154">
        <f>IFERROR(ROUND(INDEX('sch p'!$D$11:$D$49,MATCH('sch o'!M72,'sch p'!$A$11:$A$49,0))*'sch o'!D72,0),0)</f>
        <v>0</v>
      </c>
      <c r="G72" s="159"/>
      <c r="H72" s="154">
        <f>IFERROR(ROUND(INDEX('sch p'!$F$11:$F$49,MATCH('sch o'!M72,'sch p'!$A$11:$A$49,0))*'sch o'!D72,0),0)</f>
        <v>0</v>
      </c>
      <c r="I72" s="159"/>
      <c r="J72" s="154">
        <f t="shared" ref="J72:J83" si="6">D72-F72-H72</f>
        <v>0</v>
      </c>
      <c r="L72" s="264" t="s">
        <v>549</v>
      </c>
      <c r="M72" s="289">
        <v>14</v>
      </c>
    </row>
    <row r="73" spans="1:13" ht="18" customHeight="1" x14ac:dyDescent="0.2">
      <c r="A73" s="141" t="s">
        <v>586</v>
      </c>
      <c r="B73" s="142" t="s">
        <v>310</v>
      </c>
      <c r="D73" s="154">
        <f>'sch e'!G74</f>
        <v>0</v>
      </c>
      <c r="E73" s="159"/>
      <c r="F73" s="154">
        <f>IFERROR(ROUND(INDEX('sch p'!$D$11:$D$49,MATCH('sch o'!M73,'sch p'!$A$11:$A$49,0))*'sch o'!D73,0),0)</f>
        <v>0</v>
      </c>
      <c r="G73" s="159"/>
      <c r="H73" s="154">
        <f>IFERROR(ROUND(INDEX('sch p'!$F$11:$F$49,MATCH('sch o'!M73,'sch p'!$A$11:$A$49,0))*'sch o'!D73,0),0)</f>
        <v>0</v>
      </c>
      <c r="I73" s="159"/>
      <c r="J73" s="154">
        <f t="shared" si="6"/>
        <v>0</v>
      </c>
      <c r="L73" s="264" t="s">
        <v>549</v>
      </c>
      <c r="M73" s="289">
        <v>33</v>
      </c>
    </row>
    <row r="74" spans="1:13" ht="18" customHeight="1" x14ac:dyDescent="0.2">
      <c r="A74" s="141" t="s">
        <v>587</v>
      </c>
      <c r="B74" s="142" t="s">
        <v>47</v>
      </c>
      <c r="D74" s="154">
        <f>'sch e'!G75</f>
        <v>0</v>
      </c>
      <c r="E74" s="159"/>
      <c r="F74" s="154">
        <f>IFERROR(ROUND(INDEX('sch p'!$D$11:$D$49,MATCH('sch o'!M74,'sch p'!$A$11:$A$49,0))*'sch o'!D74,0),0)</f>
        <v>0</v>
      </c>
      <c r="G74" s="159"/>
      <c r="H74" s="154">
        <f>IFERROR(ROUND(INDEX('sch p'!$F$11:$F$49,MATCH('sch o'!M74,'sch p'!$A$11:$A$49,0))*'sch o'!D74,0),0)</f>
        <v>0</v>
      </c>
      <c r="I74" s="159"/>
      <c r="J74" s="154">
        <f t="shared" si="6"/>
        <v>0</v>
      </c>
      <c r="L74" s="264" t="s">
        <v>549</v>
      </c>
      <c r="M74" s="289">
        <v>33</v>
      </c>
    </row>
    <row r="75" spans="1:13" ht="18" customHeight="1" x14ac:dyDescent="0.2">
      <c r="A75" s="141" t="s">
        <v>588</v>
      </c>
      <c r="B75" s="142" t="s">
        <v>311</v>
      </c>
      <c r="D75" s="154">
        <f>'sch e'!G76</f>
        <v>0</v>
      </c>
      <c r="E75" s="159"/>
      <c r="F75" s="154">
        <f>IFERROR(ROUND(INDEX('sch p'!$D$11:$D$49,MATCH('sch o'!M75,'sch p'!$A$11:$A$49,0))*'sch o'!D75,0),0)</f>
        <v>0</v>
      </c>
      <c r="G75" s="159"/>
      <c r="H75" s="154">
        <f>IFERROR(ROUND(INDEX('sch p'!$F$11:$F$49,MATCH('sch o'!M75,'sch p'!$A$11:$A$49,0))*'sch o'!D75,0),0)</f>
        <v>0</v>
      </c>
      <c r="I75" s="159"/>
      <c r="J75" s="154">
        <f t="shared" si="6"/>
        <v>0</v>
      </c>
      <c r="L75" s="264" t="s">
        <v>549</v>
      </c>
      <c r="M75" s="289">
        <v>33</v>
      </c>
    </row>
    <row r="76" spans="1:13" ht="18" customHeight="1" x14ac:dyDescent="0.2">
      <c r="A76" s="141" t="s">
        <v>589</v>
      </c>
      <c r="B76" s="142" t="s">
        <v>312</v>
      </c>
      <c r="D76" s="154">
        <f>'sch e'!G77</f>
        <v>0</v>
      </c>
      <c r="E76" s="159"/>
      <c r="F76" s="154">
        <f>IFERROR(ROUND(INDEX('sch p'!$D$11:$D$49,MATCH('sch o'!M76,'sch p'!$A$11:$A$49,0))*'sch o'!D76,0),0)</f>
        <v>0</v>
      </c>
      <c r="G76" s="159"/>
      <c r="H76" s="154">
        <f>IFERROR(ROUND(INDEX('sch p'!$F$11:$F$49,MATCH('sch o'!M76,'sch p'!$A$11:$A$49,0))*'sch o'!D76,0),0)</f>
        <v>0</v>
      </c>
      <c r="I76" s="159"/>
      <c r="J76" s="154">
        <f t="shared" si="6"/>
        <v>0</v>
      </c>
      <c r="L76" s="264" t="s">
        <v>549</v>
      </c>
      <c r="M76" s="289">
        <v>33</v>
      </c>
    </row>
    <row r="77" spans="1:13" ht="18" customHeight="1" x14ac:dyDescent="0.2">
      <c r="A77" s="141" t="s">
        <v>590</v>
      </c>
      <c r="B77" s="142" t="s">
        <v>313</v>
      </c>
      <c r="D77" s="154">
        <f>'sch e'!G78</f>
        <v>0</v>
      </c>
      <c r="E77" s="159"/>
      <c r="F77" s="154">
        <f>IFERROR(ROUND(INDEX('sch p'!$D$11:$D$49,MATCH('sch o'!M77,'sch p'!$A$11:$A$49,0))*'sch o'!D77,0),0)</f>
        <v>0</v>
      </c>
      <c r="G77" s="159"/>
      <c r="H77" s="154">
        <f>IFERROR(ROUND(INDEX('sch p'!$F$11:$F$49,MATCH('sch o'!M77,'sch p'!$A$11:$A$49,0))*'sch o'!D77,0),0)</f>
        <v>0</v>
      </c>
      <c r="I77" s="159"/>
      <c r="J77" s="154">
        <f t="shared" si="6"/>
        <v>0</v>
      </c>
      <c r="L77" s="264" t="s">
        <v>549</v>
      </c>
      <c r="M77" s="289">
        <v>33</v>
      </c>
    </row>
    <row r="78" spans="1:13" ht="18" customHeight="1" x14ac:dyDescent="0.2">
      <c r="A78" s="141" t="s">
        <v>591</v>
      </c>
      <c r="B78" s="142" t="s">
        <v>48</v>
      </c>
      <c r="D78" s="154">
        <f>'sch e'!G79</f>
        <v>0</v>
      </c>
      <c r="E78" s="159"/>
      <c r="F78" s="154">
        <f>IFERROR(ROUND(INDEX('sch p'!$D$11:$D$49,MATCH('sch o'!M78,'sch p'!$A$11:$A$49,0))*'sch o'!D78,0),0)</f>
        <v>0</v>
      </c>
      <c r="G78" s="159"/>
      <c r="H78" s="154">
        <f>IFERROR(ROUND(INDEX('sch p'!$F$11:$F$49,MATCH('sch o'!M78,'sch p'!$A$11:$A$49,0))*'sch o'!D78,0),0)</f>
        <v>0</v>
      </c>
      <c r="I78" s="159"/>
      <c r="J78" s="154">
        <f t="shared" si="6"/>
        <v>0</v>
      </c>
      <c r="L78" s="264" t="s">
        <v>549</v>
      </c>
      <c r="M78" s="289">
        <v>33</v>
      </c>
    </row>
    <row r="79" spans="1:13" ht="18" customHeight="1" x14ac:dyDescent="0.2">
      <c r="A79" s="141" t="s">
        <v>592</v>
      </c>
      <c r="B79" s="142" t="s">
        <v>49</v>
      </c>
      <c r="D79" s="154">
        <f>'sch e'!G80</f>
        <v>0</v>
      </c>
      <c r="E79" s="159"/>
      <c r="F79" s="154">
        <f>IFERROR(ROUND(INDEX('sch p'!$D$11:$D$49,MATCH('sch o'!M79,'sch p'!$A$11:$A$49,0))*'sch o'!D79,0),0)</f>
        <v>0</v>
      </c>
      <c r="G79" s="159"/>
      <c r="H79" s="154">
        <f>IFERROR(ROUND(INDEX('sch p'!$F$11:$F$49,MATCH('sch o'!M79,'sch p'!$A$11:$A$49,0))*'sch o'!D79,0),0)</f>
        <v>0</v>
      </c>
      <c r="I79" s="159"/>
      <c r="J79" s="154">
        <f t="shared" si="6"/>
        <v>0</v>
      </c>
      <c r="L79" s="264" t="s">
        <v>549</v>
      </c>
      <c r="M79" s="289">
        <v>33</v>
      </c>
    </row>
    <row r="80" spans="1:13" ht="18" customHeight="1" x14ac:dyDescent="0.2">
      <c r="A80" s="141" t="s">
        <v>593</v>
      </c>
      <c r="B80" s="142" t="s">
        <v>50</v>
      </c>
      <c r="D80" s="154">
        <f>'sch e'!G81</f>
        <v>0</v>
      </c>
      <c r="E80" s="159"/>
      <c r="F80" s="154">
        <f>IFERROR(ROUND(INDEX('sch p'!$D$11:$D$49,MATCH('sch o'!M80,'sch p'!$A$11:$A$49,0))*'sch o'!D80,0),0)</f>
        <v>0</v>
      </c>
      <c r="G80" s="159"/>
      <c r="H80" s="154">
        <f>IFERROR(ROUND(INDEX('sch p'!$F$11:$F$49,MATCH('sch o'!M80,'sch p'!$A$11:$A$49,0))*'sch o'!D80,0),0)</f>
        <v>0</v>
      </c>
      <c r="I80" s="159"/>
      <c r="J80" s="154">
        <f t="shared" si="6"/>
        <v>0</v>
      </c>
      <c r="L80" s="264" t="s">
        <v>549</v>
      </c>
      <c r="M80" s="289">
        <v>33</v>
      </c>
    </row>
    <row r="81" spans="1:15" ht="18" customHeight="1" x14ac:dyDescent="0.2">
      <c r="A81" s="141" t="s">
        <v>594</v>
      </c>
      <c r="B81" s="142" t="s">
        <v>314</v>
      </c>
      <c r="D81" s="154">
        <f>'sch e'!G82</f>
        <v>0</v>
      </c>
      <c r="E81" s="159"/>
      <c r="F81" s="154">
        <f>IFERROR(ROUND(INDEX('sch p'!$D$11:$D$49,MATCH('sch o'!M81,'sch p'!$A$11:$A$49,0))*'sch o'!D81,0),0)</f>
        <v>0</v>
      </c>
      <c r="G81" s="159"/>
      <c r="H81" s="154">
        <f>IFERROR(ROUND(INDEX('sch p'!$F$11:$F$49,MATCH('sch o'!M81,'sch p'!$A$11:$A$49,0))*'sch o'!D81,0),0)</f>
        <v>0</v>
      </c>
      <c r="I81" s="159"/>
      <c r="J81" s="154">
        <f t="shared" si="6"/>
        <v>0</v>
      </c>
      <c r="L81" s="264" t="s">
        <v>549</v>
      </c>
      <c r="M81" s="289">
        <v>33</v>
      </c>
    </row>
    <row r="82" spans="1:15" ht="18" customHeight="1" x14ac:dyDescent="0.2">
      <c r="A82" s="141" t="s">
        <v>595</v>
      </c>
      <c r="B82" s="142" t="s">
        <v>315</v>
      </c>
      <c r="D82" s="154">
        <f>'sch e'!G83</f>
        <v>0</v>
      </c>
      <c r="E82" s="159"/>
      <c r="F82" s="154">
        <f>IFERROR(ROUND(INDEX('sch p'!$D$11:$D$49,MATCH('sch o'!M82,'sch p'!$A$11:$A$49,0))*'sch o'!D82,0),0)</f>
        <v>0</v>
      </c>
      <c r="G82" s="159"/>
      <c r="H82" s="154">
        <f>IFERROR(ROUND(INDEX('sch p'!$F$11:$F$49,MATCH('sch o'!M82,'sch p'!$A$11:$A$49,0))*'sch o'!D82,0),0)</f>
        <v>0</v>
      </c>
      <c r="I82" s="159"/>
      <c r="J82" s="154">
        <f t="shared" si="6"/>
        <v>0</v>
      </c>
      <c r="L82" s="264" t="s">
        <v>549</v>
      </c>
      <c r="M82" s="289">
        <v>33</v>
      </c>
    </row>
    <row r="83" spans="1:15" ht="18" customHeight="1" x14ac:dyDescent="0.2">
      <c r="A83" s="141" t="s">
        <v>596</v>
      </c>
      <c r="B83" s="142" t="s">
        <v>36</v>
      </c>
      <c r="D83" s="154">
        <f>'sch e'!G84</f>
        <v>0</v>
      </c>
      <c r="E83" s="159"/>
      <c r="F83" s="235">
        <v>0</v>
      </c>
      <c r="G83" s="159"/>
      <c r="H83" s="235">
        <v>0</v>
      </c>
      <c r="I83" s="159"/>
      <c r="J83" s="154">
        <f t="shared" si="6"/>
        <v>0</v>
      </c>
      <c r="L83" s="264" t="s">
        <v>549</v>
      </c>
      <c r="M83" s="290" t="s">
        <v>597</v>
      </c>
    </row>
    <row r="84" spans="1:15" ht="18" customHeight="1" x14ac:dyDescent="0.2">
      <c r="A84" s="141" t="s">
        <v>598</v>
      </c>
      <c r="B84" s="142" t="s">
        <v>316</v>
      </c>
      <c r="D84" s="154">
        <f>'sch e'!G85</f>
        <v>0</v>
      </c>
      <c r="E84" s="159"/>
      <c r="F84" s="154">
        <f>IFERROR(ROUND(INDEX('sch p'!$D$11:$D$49,MATCH('sch o'!M84,'sch p'!$A$11:$A$49,0))*'sch o'!D84,0),0)</f>
        <v>0</v>
      </c>
      <c r="G84" s="159"/>
      <c r="H84" s="154">
        <f>IFERROR(ROUND(INDEX('sch p'!$F$11:$F$49,MATCH('sch o'!M84,'sch p'!$A$11:$A$49,0))*'sch o'!D84,0),0)</f>
        <v>0</v>
      </c>
      <c r="I84" s="159"/>
      <c r="J84" s="154">
        <f t="shared" ref="J84:J90" si="7">D84-F84-H84</f>
        <v>0</v>
      </c>
      <c r="L84" s="264" t="s">
        <v>549</v>
      </c>
      <c r="M84" s="289">
        <v>33</v>
      </c>
    </row>
    <row r="85" spans="1:15" ht="18" customHeight="1" x14ac:dyDescent="0.2">
      <c r="A85" s="141" t="s">
        <v>599</v>
      </c>
      <c r="B85" s="142" t="s">
        <v>600</v>
      </c>
      <c r="D85" s="154">
        <f>'sch e'!G86</f>
        <v>0</v>
      </c>
      <c r="E85" s="159"/>
      <c r="F85" s="154">
        <f>IFERROR(ROUND(INDEX('sch p'!$D$11:$D$49,MATCH('sch o'!M85,'sch p'!$A$11:$A$49,0))*'sch o'!D85,0),0)</f>
        <v>0</v>
      </c>
      <c r="G85" s="159"/>
      <c r="H85" s="154">
        <f>IFERROR(ROUND(INDEX('sch p'!$F$11:$F$49,MATCH('sch o'!M85,'sch p'!$A$11:$A$49,0))*'sch o'!D85,0),0)</f>
        <v>0</v>
      </c>
      <c r="I85" s="159"/>
      <c r="J85" s="154">
        <f t="shared" si="7"/>
        <v>0</v>
      </c>
      <c r="L85" s="264" t="s">
        <v>549</v>
      </c>
      <c r="M85" s="289">
        <v>33</v>
      </c>
    </row>
    <row r="86" spans="1:15" ht="18" customHeight="1" x14ac:dyDescent="0.2">
      <c r="A86" s="141" t="s">
        <v>601</v>
      </c>
      <c r="B86" s="142" t="s">
        <v>304</v>
      </c>
      <c r="D86" s="154">
        <f>'sch e'!G87</f>
        <v>0</v>
      </c>
      <c r="E86" s="159"/>
      <c r="F86" s="154">
        <f>IFERROR(ROUND(INDEX('sch p'!$D$11:$D$49,MATCH('sch o'!M86,'sch p'!$A$11:$A$49,0))*'sch o'!D86,0),0)</f>
        <v>0</v>
      </c>
      <c r="G86" s="159"/>
      <c r="H86" s="154">
        <f>IFERROR(ROUND(INDEX('sch p'!$F$11:$F$49,MATCH('sch o'!M86,'sch p'!$A$11:$A$49,0))*'sch o'!D86,0),0)</f>
        <v>0</v>
      </c>
      <c r="I86" s="159"/>
      <c r="J86" s="154">
        <f t="shared" si="7"/>
        <v>0</v>
      </c>
      <c r="L86" s="264" t="s">
        <v>549</v>
      </c>
      <c r="M86" s="289">
        <v>33</v>
      </c>
    </row>
    <row r="87" spans="1:15" ht="18" customHeight="1" x14ac:dyDescent="0.2">
      <c r="A87" s="141" t="s">
        <v>602</v>
      </c>
      <c r="B87" s="142" t="s">
        <v>126</v>
      </c>
      <c r="D87" s="154">
        <f>'sch e'!G88</f>
        <v>0</v>
      </c>
      <c r="E87" s="159"/>
      <c r="F87" s="154">
        <f>IFERROR(ROUND(INDEX('sch p'!$D$11:$D$49,MATCH('sch o'!M87,'sch p'!$A$11:$A$49,0))*'sch o'!D87,0),0)</f>
        <v>0</v>
      </c>
      <c r="G87" s="159"/>
      <c r="H87" s="154">
        <f>IFERROR(ROUND(INDEX('sch p'!$F$11:$F$49,MATCH('sch o'!M87,'sch p'!$A$11:$A$49,0))*'sch o'!D87,0),0)</f>
        <v>0</v>
      </c>
      <c r="I87" s="159"/>
      <c r="J87" s="154">
        <f t="shared" si="7"/>
        <v>0</v>
      </c>
      <c r="L87" s="264" t="s">
        <v>549</v>
      </c>
      <c r="M87" s="290" t="s">
        <v>597</v>
      </c>
    </row>
    <row r="88" spans="1:15" ht="18" customHeight="1" x14ac:dyDescent="0.2">
      <c r="A88" s="141" t="s">
        <v>603</v>
      </c>
      <c r="B88" s="267" t="s">
        <v>66</v>
      </c>
      <c r="D88" s="154">
        <f>'sch e'!G89</f>
        <v>0</v>
      </c>
      <c r="E88" s="159"/>
      <c r="F88" s="154">
        <f>IFERROR(ROUND(INDEX('sch p'!$D$11:$D$49,MATCH('sch o'!M88,'sch p'!$A$11:$A$49,0))*'sch o'!D88,0),0)</f>
        <v>0</v>
      </c>
      <c r="G88" s="159"/>
      <c r="H88" s="154">
        <f>IFERROR(ROUND(INDEX('sch p'!$F$11:$F$49,MATCH('sch o'!M88,'sch p'!$A$11:$A$49,0))*'sch o'!D88,0),0)</f>
        <v>0</v>
      </c>
      <c r="I88" s="159"/>
      <c r="J88" s="154">
        <f t="shared" si="7"/>
        <v>0</v>
      </c>
      <c r="L88" s="264" t="s">
        <v>549</v>
      </c>
      <c r="M88" s="289">
        <v>33</v>
      </c>
    </row>
    <row r="89" spans="1:15" ht="18" customHeight="1" x14ac:dyDescent="0.2">
      <c r="A89" s="141" t="s">
        <v>604</v>
      </c>
      <c r="B89" s="267" t="s">
        <v>66</v>
      </c>
      <c r="D89" s="154">
        <f>'sch e'!G90</f>
        <v>0</v>
      </c>
      <c r="E89" s="159"/>
      <c r="F89" s="154">
        <f>IFERROR(ROUND(INDEX('sch p'!$D$11:$D$49,MATCH('sch o'!M89,'sch p'!$A$11:$A$49,0))*'sch o'!D89,0),0)</f>
        <v>0</v>
      </c>
      <c r="G89" s="159"/>
      <c r="H89" s="154">
        <f>IFERROR(ROUND(INDEX('sch p'!$F$11:$F$49,MATCH('sch o'!M89,'sch p'!$A$11:$A$49,0))*'sch o'!D89,0),0)</f>
        <v>0</v>
      </c>
      <c r="I89" s="159"/>
      <c r="J89" s="154">
        <f t="shared" si="7"/>
        <v>0</v>
      </c>
      <c r="L89" s="264" t="s">
        <v>549</v>
      </c>
      <c r="M89" s="289">
        <v>33</v>
      </c>
    </row>
    <row r="90" spans="1:15" ht="18" customHeight="1" x14ac:dyDescent="0.2">
      <c r="A90" s="141" t="s">
        <v>605</v>
      </c>
      <c r="B90" s="267" t="s">
        <v>66</v>
      </c>
      <c r="D90" s="154">
        <f>'sch e'!G91</f>
        <v>0</v>
      </c>
      <c r="E90" s="159"/>
      <c r="F90" s="154">
        <f>IFERROR(ROUND(INDEX('sch p'!$D$11:$D$49,MATCH('sch o'!M90,'sch p'!$A$11:$A$49,0))*'sch o'!D90,0),0)</f>
        <v>0</v>
      </c>
      <c r="G90" s="159"/>
      <c r="H90" s="154">
        <f>IFERROR(ROUND(INDEX('sch p'!$F$11:$F$49,MATCH('sch o'!M90,'sch p'!$A$11:$A$49,0))*'sch o'!D90,0),0)</f>
        <v>0</v>
      </c>
      <c r="I90" s="159"/>
      <c r="J90" s="154">
        <f t="shared" si="7"/>
        <v>0</v>
      </c>
      <c r="L90" s="264" t="s">
        <v>549</v>
      </c>
      <c r="M90" s="289">
        <v>33</v>
      </c>
    </row>
    <row r="91" spans="1:15" ht="18" customHeight="1" x14ac:dyDescent="0.2">
      <c r="A91" s="141" t="s">
        <v>606</v>
      </c>
      <c r="B91" s="157" t="s">
        <v>607</v>
      </c>
      <c r="D91" s="154">
        <f>'sch e'!G92</f>
        <v>0</v>
      </c>
      <c r="E91" s="159"/>
      <c r="F91" s="162">
        <f>SUM(F71:F90)</f>
        <v>0</v>
      </c>
      <c r="G91" s="159"/>
      <c r="H91" s="162">
        <f>SUM(H71:H90)</f>
        <v>0</v>
      </c>
      <c r="I91" s="159"/>
      <c r="J91" s="162">
        <f>SUM(J71:J90)</f>
        <v>0</v>
      </c>
      <c r="M91" s="268"/>
      <c r="O91" s="157"/>
    </row>
    <row r="92" spans="1:15" ht="18" customHeight="1" x14ac:dyDescent="0.25">
      <c r="A92" s="141" t="s">
        <v>608</v>
      </c>
      <c r="B92" s="155" t="s">
        <v>609</v>
      </c>
      <c r="D92" s="162">
        <f>D44+D58+D91</f>
        <v>0</v>
      </c>
      <c r="E92" s="159"/>
      <c r="F92" s="162">
        <f>F44+F58+F91</f>
        <v>0</v>
      </c>
      <c r="G92" s="159"/>
      <c r="H92" s="162">
        <f>H44+H58+H91</f>
        <v>0</v>
      </c>
      <c r="I92" s="159"/>
      <c r="J92" s="162">
        <f>J44+J58+J91</f>
        <v>0</v>
      </c>
      <c r="M92" s="157"/>
      <c r="O92" s="157"/>
    </row>
    <row r="93" spans="1:15" ht="25.5" customHeight="1" x14ac:dyDescent="0.25">
      <c r="A93" s="142"/>
      <c r="B93" s="153" t="s">
        <v>319</v>
      </c>
    </row>
    <row r="94" spans="1:15" ht="18" customHeight="1" x14ac:dyDescent="0.2">
      <c r="A94" s="260" t="s">
        <v>610</v>
      </c>
      <c r="B94" s="142" t="s">
        <v>45</v>
      </c>
      <c r="D94" s="154">
        <f>'sch e'!G96</f>
        <v>0</v>
      </c>
      <c r="E94" s="159"/>
      <c r="F94" s="154">
        <f>IFERROR(ROUND(INDEX('sch p'!$D$11:$D$49,MATCH('sch o'!M94,'sch p'!$A$11:$A$49,0))*'sch o'!D94,0),0)</f>
        <v>0</v>
      </c>
      <c r="G94" s="159"/>
      <c r="H94" s="154">
        <f>IFERROR(ROUND(INDEX('sch p'!$F$11:$F$49,MATCH('sch o'!M94,'sch p'!$A$11:$A$49,0))*'sch o'!D94,0),0)</f>
        <v>0</v>
      </c>
      <c r="I94" s="159"/>
      <c r="J94" s="154">
        <f t="shared" ref="J94" si="8">IF(D94&lt;&gt;0,SUM(D94-F94-H94),0)</f>
        <v>0</v>
      </c>
      <c r="L94" s="264" t="s">
        <v>549</v>
      </c>
      <c r="M94" s="289">
        <v>18</v>
      </c>
    </row>
    <row r="95" spans="1:15" ht="18" customHeight="1" x14ac:dyDescent="0.2">
      <c r="A95" s="260" t="s">
        <v>611</v>
      </c>
      <c r="B95" s="142" t="s">
        <v>320</v>
      </c>
      <c r="D95" s="154">
        <f>'sch e'!G97</f>
        <v>0</v>
      </c>
      <c r="E95" s="159"/>
      <c r="F95" s="154">
        <f>IFERROR(ROUND(INDEX('sch p'!$D$11:$D$49,MATCH('sch o'!M95,'sch p'!$A$11:$A$49,0))*'sch o'!D95,0),0)</f>
        <v>0</v>
      </c>
      <c r="G95" s="159"/>
      <c r="H95" s="154">
        <f>IFERROR(ROUND(INDEX('sch p'!$F$11:$F$49,MATCH('sch o'!M95,'sch p'!$A$11:$A$49,0))*'sch o'!D95,0),0)</f>
        <v>0</v>
      </c>
      <c r="I95" s="159"/>
      <c r="J95" s="154">
        <f t="shared" ref="J95:J108" si="9">IF(D95&lt;&gt;0,SUM(D95-F95-H95),0)</f>
        <v>0</v>
      </c>
      <c r="L95" s="264" t="s">
        <v>549</v>
      </c>
      <c r="M95" s="289">
        <v>18</v>
      </c>
    </row>
    <row r="96" spans="1:15" ht="18" customHeight="1" x14ac:dyDescent="0.2">
      <c r="A96" s="260" t="s">
        <v>612</v>
      </c>
      <c r="B96" s="142" t="s">
        <v>44</v>
      </c>
      <c r="D96" s="154">
        <f>'sch e'!G98</f>
        <v>0</v>
      </c>
      <c r="E96" s="159"/>
      <c r="F96" s="154">
        <f>IFERROR(ROUND(INDEX('sch p'!$D$11:$D$49,MATCH('sch o'!M96,'sch p'!$A$11:$A$49,0))*'sch o'!D96,0),0)</f>
        <v>0</v>
      </c>
      <c r="G96" s="159"/>
      <c r="H96" s="154">
        <f>IFERROR(ROUND(INDEX('sch p'!$F$11:$F$49,MATCH('sch o'!M96,'sch p'!$A$11:$A$49,0))*'sch o'!D96,0),0)</f>
        <v>0</v>
      </c>
      <c r="I96" s="159"/>
      <c r="J96" s="154">
        <f t="shared" si="9"/>
        <v>0</v>
      </c>
      <c r="L96" s="264" t="s">
        <v>549</v>
      </c>
      <c r="M96" s="289">
        <v>18</v>
      </c>
    </row>
    <row r="97" spans="1:15" ht="18" customHeight="1" x14ac:dyDescent="0.2">
      <c r="A97" s="260" t="s">
        <v>613</v>
      </c>
      <c r="B97" s="142" t="s">
        <v>321</v>
      </c>
      <c r="D97" s="154">
        <f>'sch e'!G99</f>
        <v>0</v>
      </c>
      <c r="E97" s="159"/>
      <c r="F97" s="154">
        <f>IFERROR(ROUND(INDEX('sch p'!$D$11:$D$49,MATCH('sch o'!M97,'sch p'!$A$11:$A$49,0))*'sch o'!D97,0),0)</f>
        <v>0</v>
      </c>
      <c r="G97" s="159"/>
      <c r="H97" s="154">
        <f>IFERROR(ROUND(INDEX('sch p'!$F$11:$F$49,MATCH('sch o'!M97,'sch p'!$A$11:$A$49,0))*'sch o'!D97,0),0)</f>
        <v>0</v>
      </c>
      <c r="I97" s="159"/>
      <c r="J97" s="154">
        <f t="shared" si="9"/>
        <v>0</v>
      </c>
      <c r="L97" s="264" t="s">
        <v>549</v>
      </c>
      <c r="M97" s="289">
        <v>18</v>
      </c>
    </row>
    <row r="98" spans="1:15" ht="18" customHeight="1" x14ac:dyDescent="0.2">
      <c r="A98" s="141" t="s">
        <v>614</v>
      </c>
      <c r="B98" s="142" t="s">
        <v>322</v>
      </c>
      <c r="D98" s="154">
        <f>'sch e'!G100</f>
        <v>0</v>
      </c>
      <c r="E98" s="159"/>
      <c r="F98" s="154">
        <f>IFERROR(ROUND(INDEX('sch p'!$D$11:$D$49,MATCH('sch o'!M98,'sch p'!$A$11:$A$49,0))*'sch o'!D98,0),0)</f>
        <v>0</v>
      </c>
      <c r="G98" s="159"/>
      <c r="H98" s="154">
        <f>IFERROR(ROUND(INDEX('sch p'!$F$11:$F$49,MATCH('sch o'!M98,'sch p'!$A$11:$A$49,0))*'sch o'!D98,0),0)</f>
        <v>0</v>
      </c>
      <c r="I98" s="159"/>
      <c r="J98" s="154">
        <f t="shared" si="9"/>
        <v>0</v>
      </c>
      <c r="L98" s="264" t="s">
        <v>549</v>
      </c>
      <c r="M98" s="289">
        <v>22</v>
      </c>
    </row>
    <row r="99" spans="1:15" ht="18" customHeight="1" x14ac:dyDescent="0.2">
      <c r="A99" s="141" t="s">
        <v>615</v>
      </c>
      <c r="B99" s="142" t="s">
        <v>323</v>
      </c>
      <c r="D99" s="154">
        <f>'sch e'!G101</f>
        <v>0</v>
      </c>
      <c r="E99" s="159"/>
      <c r="F99" s="154">
        <f>IFERROR(ROUND(INDEX('sch p'!$D$11:$D$49,MATCH('sch o'!M99,'sch p'!$A$11:$A$49,0))*'sch o'!D99,0),0)</f>
        <v>0</v>
      </c>
      <c r="G99" s="159"/>
      <c r="H99" s="154">
        <f>IFERROR(ROUND(INDEX('sch p'!$F$11:$F$49,MATCH('sch o'!M99,'sch p'!$A$11:$A$49,0))*'sch o'!D99,0),0)</f>
        <v>0</v>
      </c>
      <c r="I99" s="159"/>
      <c r="J99" s="154">
        <f t="shared" si="9"/>
        <v>0</v>
      </c>
      <c r="L99" s="264" t="s">
        <v>549</v>
      </c>
      <c r="M99" s="289">
        <v>18</v>
      </c>
    </row>
    <row r="100" spans="1:15" ht="18" customHeight="1" x14ac:dyDescent="0.2">
      <c r="A100" s="141" t="s">
        <v>616</v>
      </c>
      <c r="B100" s="142" t="s">
        <v>324</v>
      </c>
      <c r="D100" s="154">
        <f>'sch e'!G102</f>
        <v>0</v>
      </c>
      <c r="E100" s="159"/>
      <c r="F100" s="154">
        <f>IFERROR(ROUND(INDEX('sch p'!$D$11:$D$49,MATCH('sch o'!M100,'sch p'!$A$11:$A$49,0))*'sch o'!D100,0),0)</f>
        <v>0</v>
      </c>
      <c r="G100" s="159"/>
      <c r="H100" s="154">
        <f>IFERROR(ROUND(INDEX('sch p'!$F$11:$F$49,MATCH('sch o'!M100,'sch p'!$A$11:$A$49,0))*'sch o'!D100,0),0)</f>
        <v>0</v>
      </c>
      <c r="I100" s="159"/>
      <c r="J100" s="154">
        <f t="shared" si="9"/>
        <v>0</v>
      </c>
      <c r="L100" s="264" t="s">
        <v>549</v>
      </c>
      <c r="M100" s="289">
        <v>18</v>
      </c>
    </row>
    <row r="101" spans="1:15" ht="18" customHeight="1" x14ac:dyDescent="0.2">
      <c r="A101" s="141" t="s">
        <v>617</v>
      </c>
      <c r="B101" s="142" t="s">
        <v>325</v>
      </c>
      <c r="D101" s="154">
        <f>'sch e'!G103</f>
        <v>0</v>
      </c>
      <c r="E101" s="159"/>
      <c r="F101" s="154">
        <f>IFERROR(ROUND(INDEX('sch p'!$D$11:$D$49,MATCH('sch o'!M101,'sch p'!$A$11:$A$49,0))*'sch o'!D101,0),0)</f>
        <v>0</v>
      </c>
      <c r="G101" s="159"/>
      <c r="H101" s="154">
        <f>IFERROR(ROUND(INDEX('sch p'!$F$11:$F$49,MATCH('sch o'!M101,'sch p'!$A$11:$A$49,0))*'sch o'!D101,0),0)</f>
        <v>0</v>
      </c>
      <c r="I101" s="159"/>
      <c r="J101" s="154">
        <f t="shared" si="9"/>
        <v>0</v>
      </c>
      <c r="L101" s="264" t="s">
        <v>549</v>
      </c>
      <c r="M101" s="289">
        <v>18</v>
      </c>
    </row>
    <row r="102" spans="1:15" ht="18" customHeight="1" x14ac:dyDescent="0.2">
      <c r="A102" s="141" t="s">
        <v>618</v>
      </c>
      <c r="B102" s="142" t="s">
        <v>326</v>
      </c>
      <c r="D102" s="154">
        <f>'sch e'!G104</f>
        <v>0</v>
      </c>
      <c r="E102" s="159"/>
      <c r="F102" s="154">
        <f>IFERROR(ROUND(INDEX('sch p'!$D$11:$D$49,MATCH('sch o'!M102,'sch p'!$A$11:$A$49,0))*'sch o'!D102,0),0)</f>
        <v>0</v>
      </c>
      <c r="G102" s="159"/>
      <c r="H102" s="154">
        <f>IFERROR(ROUND(INDEX('sch p'!$F$11:$F$49,MATCH('sch o'!M102,'sch p'!$A$11:$A$49,0))*'sch o'!D102,0),0)</f>
        <v>0</v>
      </c>
      <c r="I102" s="159"/>
      <c r="J102" s="154">
        <f t="shared" si="9"/>
        <v>0</v>
      </c>
      <c r="L102" s="264" t="s">
        <v>549</v>
      </c>
      <c r="M102" s="289">
        <v>18</v>
      </c>
    </row>
    <row r="103" spans="1:15" ht="18" customHeight="1" x14ac:dyDescent="0.2">
      <c r="A103" s="141" t="s">
        <v>619</v>
      </c>
      <c r="B103" s="142" t="s">
        <v>620</v>
      </c>
      <c r="D103" s="154">
        <f>'sch e'!G105</f>
        <v>0</v>
      </c>
      <c r="E103" s="159"/>
      <c r="F103" s="154">
        <f>IFERROR(ROUND(INDEX('sch p'!$D$11:$D$49,MATCH('sch o'!M103,'sch p'!$A$11:$A$49,0))*'sch o'!D103,0),0)</f>
        <v>0</v>
      </c>
      <c r="G103" s="159"/>
      <c r="H103" s="154">
        <f>IFERROR(ROUND(INDEX('sch p'!$F$11:$F$49,MATCH('sch o'!M103,'sch p'!$A$11:$A$49,0))*'sch o'!D103,0),0)</f>
        <v>0</v>
      </c>
      <c r="I103" s="159"/>
      <c r="J103" s="154">
        <f t="shared" si="9"/>
        <v>0</v>
      </c>
      <c r="L103" s="264" t="s">
        <v>549</v>
      </c>
      <c r="M103" s="289">
        <v>16</v>
      </c>
    </row>
    <row r="104" spans="1:15" ht="18" customHeight="1" x14ac:dyDescent="0.2">
      <c r="A104" s="141" t="s">
        <v>621</v>
      </c>
      <c r="B104" s="142" t="s">
        <v>328</v>
      </c>
      <c r="D104" s="154">
        <f>'sch e'!G106</f>
        <v>0</v>
      </c>
      <c r="E104" s="159"/>
      <c r="F104" s="154">
        <f>IFERROR(ROUND(INDEX('sch p'!$D$11:$D$49,MATCH('sch o'!M104,'sch p'!$A$11:$A$49,0))*'sch o'!D104,0),0)</f>
        <v>0</v>
      </c>
      <c r="G104" s="159"/>
      <c r="H104" s="154">
        <f>IFERROR(ROUND(INDEX('sch p'!$F$11:$F$49,MATCH('sch o'!M104,'sch p'!$A$11:$A$49,0))*'sch o'!D104,0),0)</f>
        <v>0</v>
      </c>
      <c r="I104" s="159"/>
      <c r="J104" s="154">
        <f t="shared" si="9"/>
        <v>0</v>
      </c>
      <c r="L104" s="264" t="s">
        <v>549</v>
      </c>
      <c r="M104" s="289">
        <v>18</v>
      </c>
    </row>
    <row r="105" spans="1:15" ht="18" customHeight="1" x14ac:dyDescent="0.2">
      <c r="A105" s="141" t="s">
        <v>622</v>
      </c>
      <c r="B105" s="142" t="s">
        <v>329</v>
      </c>
      <c r="D105" s="154">
        <f>'sch e'!G107</f>
        <v>0</v>
      </c>
      <c r="E105" s="159"/>
      <c r="F105" s="154">
        <f>IFERROR(ROUND(INDEX('sch p'!$D$11:$D$49,MATCH('sch o'!M105,'sch p'!$A$11:$A$49,0))*'sch o'!D105,0),0)</f>
        <v>0</v>
      </c>
      <c r="G105" s="159"/>
      <c r="H105" s="154">
        <f>IFERROR(ROUND(INDEX('sch p'!$F$11:$F$49,MATCH('sch o'!M105,'sch p'!$A$11:$A$49,0))*'sch o'!D105,0),0)</f>
        <v>0</v>
      </c>
      <c r="I105" s="159"/>
      <c r="J105" s="154">
        <v>0</v>
      </c>
      <c r="L105" s="264" t="s">
        <v>549</v>
      </c>
      <c r="M105" s="290">
        <v>34</v>
      </c>
    </row>
    <row r="106" spans="1:15" ht="18" customHeight="1" x14ac:dyDescent="0.2">
      <c r="A106" s="141" t="s">
        <v>623</v>
      </c>
      <c r="B106" s="142" t="s">
        <v>330</v>
      </c>
      <c r="D106" s="154">
        <f>'sch e'!G108</f>
        <v>0</v>
      </c>
      <c r="E106" s="159"/>
      <c r="F106" s="154">
        <f>IFERROR(ROUND(INDEX('sch p'!$D$11:$D$49,MATCH('sch o'!M106,'sch p'!$A$11:$A$49,0))*'sch o'!D106,0),0)</f>
        <v>0</v>
      </c>
      <c r="G106" s="159"/>
      <c r="H106" s="154">
        <f>IFERROR(ROUND(INDEX('sch p'!$F$11:$F$49,MATCH('sch o'!M106,'sch p'!$A$11:$A$49,0))*'sch o'!D106,0),0)</f>
        <v>0</v>
      </c>
      <c r="I106" s="159"/>
      <c r="J106" s="154">
        <f t="shared" si="9"/>
        <v>0</v>
      </c>
      <c r="L106" s="264" t="s">
        <v>549</v>
      </c>
      <c r="M106" s="289">
        <v>16</v>
      </c>
    </row>
    <row r="107" spans="1:15" ht="18" customHeight="1" x14ac:dyDescent="0.2">
      <c r="A107" s="141" t="s">
        <v>624</v>
      </c>
      <c r="B107" s="142" t="s">
        <v>731</v>
      </c>
      <c r="D107" s="154">
        <f>'sch e'!G109</f>
        <v>0</v>
      </c>
      <c r="E107" s="159"/>
      <c r="F107" s="154">
        <f>IFERROR(ROUND(INDEX('sch p'!$D$11:$D$49,MATCH('sch o'!M107,'sch p'!$A$11:$A$49,0))*'sch o'!D107,0),0)</f>
        <v>0</v>
      </c>
      <c r="G107" s="159"/>
      <c r="H107" s="154">
        <f>IFERROR(ROUND(INDEX('sch p'!$F$11:$F$49,MATCH('sch o'!M107,'sch p'!$A$11:$A$49,0))*'sch o'!D107,0),0)</f>
        <v>0</v>
      </c>
      <c r="I107" s="159"/>
      <c r="J107" s="154">
        <f t="shared" si="9"/>
        <v>0</v>
      </c>
      <c r="L107" s="264" t="s">
        <v>549</v>
      </c>
      <c r="M107" s="289">
        <v>34</v>
      </c>
    </row>
    <row r="108" spans="1:15" ht="18" customHeight="1" x14ac:dyDescent="0.2">
      <c r="A108" s="141" t="s">
        <v>625</v>
      </c>
      <c r="B108" s="267" t="s">
        <v>66</v>
      </c>
      <c r="D108" s="154">
        <f>'sch e'!G110</f>
        <v>0</v>
      </c>
      <c r="E108" s="159"/>
      <c r="F108" s="154">
        <f>IFERROR(ROUND(INDEX('sch p'!$D$11:$D$49,MATCH('sch o'!M108,'sch p'!$A$11:$A$49,0))*'sch o'!D108,0),0)</f>
        <v>0</v>
      </c>
      <c r="G108" s="159"/>
      <c r="H108" s="154">
        <f>IFERROR(ROUND(INDEX('sch p'!$F$11:$F$49,MATCH('sch o'!M108,'sch p'!$A$11:$A$49,0))*'sch o'!D108,0),0)</f>
        <v>0</v>
      </c>
      <c r="I108" s="159"/>
      <c r="J108" s="154">
        <f t="shared" si="9"/>
        <v>0</v>
      </c>
      <c r="L108" s="264" t="s">
        <v>549</v>
      </c>
      <c r="M108" s="289">
        <v>18</v>
      </c>
    </row>
    <row r="109" spans="1:15" ht="18" customHeight="1" x14ac:dyDescent="0.25">
      <c r="A109" s="141" t="s">
        <v>626</v>
      </c>
      <c r="B109" s="155" t="s">
        <v>331</v>
      </c>
      <c r="D109" s="162">
        <f>SUM(D94:D108)</f>
        <v>0</v>
      </c>
      <c r="E109" s="159"/>
      <c r="F109" s="162">
        <f>SUM(F94:F108)</f>
        <v>0</v>
      </c>
      <c r="G109" s="159"/>
      <c r="H109" s="162">
        <f>SUM(H94:H108)</f>
        <v>0</v>
      </c>
      <c r="I109" s="159"/>
      <c r="J109" s="162">
        <f>SUM(J94:J108)</f>
        <v>0</v>
      </c>
      <c r="M109" s="268"/>
      <c r="O109" s="157"/>
    </row>
    <row r="110" spans="1:15" ht="24.75" customHeight="1" x14ac:dyDescent="0.25">
      <c r="A110" s="142"/>
      <c r="B110" s="153" t="s">
        <v>627</v>
      </c>
      <c r="D110" s="156"/>
      <c r="E110" s="159"/>
      <c r="F110" s="156"/>
      <c r="G110" s="159"/>
      <c r="H110" s="156"/>
      <c r="I110" s="159"/>
      <c r="J110" s="156"/>
      <c r="M110" s="157"/>
      <c r="O110" s="157"/>
    </row>
    <row r="111" spans="1:15" ht="18" customHeight="1" x14ac:dyDescent="0.2">
      <c r="A111" s="141" t="s">
        <v>628</v>
      </c>
      <c r="B111" s="157" t="s">
        <v>334</v>
      </c>
      <c r="D111" s="154">
        <f>'sch e'!G124</f>
        <v>23621</v>
      </c>
      <c r="E111" s="159"/>
      <c r="F111" s="154">
        <f>'sch c'!I18</f>
        <v>0</v>
      </c>
      <c r="G111" s="159"/>
      <c r="H111" s="154">
        <f>'sch c'!I19</f>
        <v>0</v>
      </c>
      <c r="I111" s="159"/>
      <c r="J111" s="154">
        <f>'sch c'!I20</f>
        <v>0</v>
      </c>
      <c r="L111" s="264" t="s">
        <v>629</v>
      </c>
      <c r="M111" s="157"/>
      <c r="O111" s="157"/>
    </row>
    <row r="112" spans="1:15" ht="26.25" customHeight="1" x14ac:dyDescent="0.25">
      <c r="A112" s="141" t="s">
        <v>630</v>
      </c>
      <c r="B112" s="155" t="s">
        <v>631</v>
      </c>
      <c r="D112" s="154">
        <f>D23+D32+D92+D109+D111</f>
        <v>23621</v>
      </c>
      <c r="E112" s="159"/>
      <c r="F112" s="154">
        <f>F23+F32+F92+F109+F111</f>
        <v>0</v>
      </c>
      <c r="G112" s="159"/>
      <c r="H112" s="154">
        <f>H23+H32+H92+H109+H111</f>
        <v>0</v>
      </c>
      <c r="I112" s="159"/>
      <c r="J112" s="154">
        <f>J23+J32+J92+J109+J111</f>
        <v>0</v>
      </c>
      <c r="M112" s="157"/>
      <c r="O112" s="157"/>
    </row>
    <row r="127" spans="4:4" x14ac:dyDescent="0.2">
      <c r="D127" s="166"/>
    </row>
  </sheetData>
  <mergeCells count="10">
    <mergeCell ref="A63:M63"/>
    <mergeCell ref="A64:M64"/>
    <mergeCell ref="L66:M66"/>
    <mergeCell ref="L68:M68"/>
    <mergeCell ref="A4:M4"/>
    <mergeCell ref="A5:M5"/>
    <mergeCell ref="A6:M6"/>
    <mergeCell ref="L8:M8"/>
    <mergeCell ref="L10:M10"/>
    <mergeCell ref="A62:M62"/>
  </mergeCells>
  <printOptions horizontalCentered="1"/>
  <pageMargins left="0.25" right="0.25" top="0.75" bottom="0.75" header="0.5" footer="0.5"/>
  <pageSetup scale="66" fitToHeight="2" orientation="portrait" r:id="rId1"/>
  <headerFooter alignWithMargins="0">
    <oddFooter xml:space="preserve">&amp;R  </oddFooter>
  </headerFooter>
  <rowBreaks count="1" manualBreakCount="1">
    <brk id="58" max="16383" man="1"/>
  </rowBreaks>
  <ignoredErrors>
    <ignoredError sqref="A107:A109 A111:A112 D8 F8 H8 J8 L8 A13:A14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2">
    <pageSetUpPr autoPageBreaks="0" fitToPage="1"/>
  </sheetPr>
  <dimension ref="A1:R59"/>
  <sheetViews>
    <sheetView showGridLines="0" showOutlineSymbols="0" zoomScale="80" zoomScaleNormal="80" workbookViewId="0"/>
  </sheetViews>
  <sheetFormatPr defaultColWidth="9.6640625" defaultRowHeight="15" x14ac:dyDescent="0.2"/>
  <cols>
    <col min="1" max="1" width="3" style="269" bestFit="1" customWidth="1"/>
    <col min="2" max="2" width="45.44140625" style="270" customWidth="1"/>
    <col min="3" max="3" width="1.77734375" style="270" customWidth="1"/>
    <col min="4" max="4" width="14.88671875" style="270" customWidth="1"/>
    <col min="5" max="5" width="1.77734375" style="270" customWidth="1"/>
    <col min="6" max="6" width="14.77734375" style="270" customWidth="1"/>
    <col min="7" max="7" width="1.77734375" style="270" customWidth="1"/>
    <col min="8" max="8" width="14.88671875" style="270" customWidth="1"/>
    <col min="9" max="9" width="1.77734375" style="270" customWidth="1"/>
    <col min="10" max="10" width="14.88671875" style="270" customWidth="1"/>
    <col min="11" max="15" width="9.6640625" style="270" customWidth="1"/>
    <col min="16" max="16" width="12.21875" style="270" customWidth="1"/>
    <col min="17" max="17" width="9.6640625" style="270" customWidth="1"/>
    <col min="18" max="18" width="12.21875" style="270" customWidth="1"/>
    <col min="19" max="16384" width="9.6640625" style="270"/>
  </cols>
  <sheetData>
    <row r="1" spans="1:18" ht="15.75" x14ac:dyDescent="0.25">
      <c r="J1" s="8" t="str">
        <f>IF(GeneralInfo!$B$13="","",GeneralInfo!$B$13)</f>
        <v/>
      </c>
    </row>
    <row r="2" spans="1:18" ht="15.75" x14ac:dyDescent="0.25">
      <c r="J2" s="271" t="s">
        <v>632</v>
      </c>
    </row>
    <row r="3" spans="1:18" ht="15.75" x14ac:dyDescent="0.25">
      <c r="A3" s="382">
        <f>GeneralInfo!B4</f>
        <v>0</v>
      </c>
      <c r="B3" s="382"/>
      <c r="C3" s="382"/>
      <c r="D3" s="382"/>
      <c r="E3" s="382"/>
      <c r="F3" s="382"/>
      <c r="G3" s="382"/>
      <c r="H3" s="382"/>
      <c r="I3" s="382"/>
      <c r="J3" s="382"/>
      <c r="K3" s="206"/>
      <c r="L3" s="206"/>
      <c r="M3" s="206"/>
    </row>
    <row r="4" spans="1:18" ht="15.75" x14ac:dyDescent="0.25">
      <c r="A4" s="405" t="s">
        <v>633</v>
      </c>
      <c r="B4" s="405"/>
      <c r="C4" s="405"/>
      <c r="D4" s="405"/>
      <c r="E4" s="405"/>
      <c r="F4" s="405"/>
      <c r="G4" s="405"/>
      <c r="H4" s="405"/>
      <c r="I4" s="405"/>
      <c r="J4" s="405"/>
    </row>
    <row r="5" spans="1:18" ht="15.75" x14ac:dyDescent="0.25">
      <c r="A5" s="382" t="str">
        <f>"FOR THE PERIOD "&amp;TEXT(GeneralInfo!$B$14,"MM/DD/YYYY")&amp;" TO "&amp;TEXT(GeneralInfo!$B$15,"MM/DD/YYYY")</f>
        <v>FOR THE PERIOD 01/00/1900 TO 01/00/1900</v>
      </c>
      <c r="B5" s="382"/>
      <c r="C5" s="382"/>
      <c r="D5" s="382"/>
      <c r="E5" s="382"/>
      <c r="F5" s="382"/>
      <c r="G5" s="382"/>
      <c r="H5" s="382"/>
      <c r="I5" s="382"/>
      <c r="J5" s="382"/>
      <c r="K5" s="206"/>
      <c r="L5" s="206"/>
      <c r="M5" s="206"/>
    </row>
    <row r="6" spans="1:18" ht="15.75" x14ac:dyDescent="0.25">
      <c r="A6" s="272"/>
      <c r="C6" s="273"/>
      <c r="D6" s="273"/>
      <c r="E6" s="273"/>
      <c r="F6" s="274"/>
      <c r="J6" s="271"/>
    </row>
    <row r="7" spans="1:18" ht="15.75" x14ac:dyDescent="0.25">
      <c r="D7" s="275" t="s">
        <v>70</v>
      </c>
      <c r="E7" s="276"/>
      <c r="F7" s="275" t="s">
        <v>61</v>
      </c>
      <c r="G7" s="276"/>
      <c r="H7" s="275" t="s">
        <v>62</v>
      </c>
      <c r="I7" s="276"/>
      <c r="J7" s="275" t="s">
        <v>63</v>
      </c>
    </row>
    <row r="8" spans="1:18" ht="15.75" x14ac:dyDescent="0.25">
      <c r="D8" s="275" t="s">
        <v>672</v>
      </c>
      <c r="E8" s="276"/>
      <c r="F8" s="275" t="s">
        <v>673</v>
      </c>
      <c r="G8" s="276"/>
      <c r="H8" s="275"/>
      <c r="I8" s="276"/>
      <c r="J8" s="275"/>
    </row>
    <row r="9" spans="1:18" ht="16.5" thickBot="1" x14ac:dyDescent="0.3">
      <c r="D9" s="262">
        <f>GeneralInfo!B17</f>
        <v>0</v>
      </c>
      <c r="E9" s="150"/>
      <c r="F9" s="262">
        <f>GeneralInfo!B20</f>
        <v>0</v>
      </c>
      <c r="G9" s="150"/>
      <c r="H9" s="261" t="s">
        <v>66</v>
      </c>
      <c r="J9" s="277" t="s">
        <v>634</v>
      </c>
      <c r="P9" s="278"/>
      <c r="R9" s="278"/>
    </row>
    <row r="10" spans="1:18" ht="21.75" customHeight="1" x14ac:dyDescent="0.25">
      <c r="B10" s="276" t="s">
        <v>635</v>
      </c>
      <c r="D10" s="150"/>
      <c r="E10" s="150"/>
      <c r="F10" s="150"/>
      <c r="G10" s="150"/>
      <c r="H10" s="150"/>
      <c r="J10" s="275"/>
      <c r="P10" s="278"/>
      <c r="R10" s="278"/>
    </row>
    <row r="11" spans="1:18" ht="21.75" customHeight="1" x14ac:dyDescent="0.2">
      <c r="A11" s="166">
        <v>1</v>
      </c>
      <c r="B11" s="270" t="s">
        <v>636</v>
      </c>
      <c r="D11" s="279">
        <f>'sch i'!K19</f>
        <v>0</v>
      </c>
      <c r="E11" s="280"/>
      <c r="F11" s="279">
        <f>'sch i'!M19</f>
        <v>0</v>
      </c>
      <c r="G11" s="280"/>
      <c r="H11" s="279">
        <f>'sch i'!O19</f>
        <v>0</v>
      </c>
      <c r="I11" s="274"/>
      <c r="J11" s="279">
        <f>D11+F11+H11</f>
        <v>0</v>
      </c>
      <c r="P11" s="278"/>
      <c r="R11" s="278"/>
    </row>
    <row r="12" spans="1:18" ht="21.75" customHeight="1" x14ac:dyDescent="0.25">
      <c r="A12" s="281">
        <v>2</v>
      </c>
      <c r="B12" s="270" t="s">
        <v>637</v>
      </c>
      <c r="D12" s="282">
        <f>IF($J$11&gt;0,ROUND(D11/$J$11,4),0)</f>
        <v>0</v>
      </c>
      <c r="E12" s="150"/>
      <c r="F12" s="282">
        <f>IF($J$11&gt;0,ROUND(F11/$J$11,4),0)</f>
        <v>0</v>
      </c>
      <c r="G12" s="150"/>
      <c r="H12" s="282">
        <f>IF($J$11&gt;0,ROUND(H11/$J$11,4),0)</f>
        <v>0</v>
      </c>
      <c r="J12" s="283">
        <f>IF(J11&gt;0,SUM(D12+F12+H12),0)</f>
        <v>0</v>
      </c>
      <c r="P12" s="278"/>
      <c r="R12" s="278"/>
    </row>
    <row r="13" spans="1:18" ht="21.75" customHeight="1" x14ac:dyDescent="0.2">
      <c r="A13" s="166">
        <v>3</v>
      </c>
      <c r="B13" s="187" t="s">
        <v>638</v>
      </c>
      <c r="D13" s="284">
        <f>'sch i'!K21</f>
        <v>0</v>
      </c>
      <c r="E13" s="280"/>
      <c r="F13" s="284">
        <f>'sch i'!M21</f>
        <v>0</v>
      </c>
      <c r="G13" s="280"/>
      <c r="H13" s="284">
        <f>'sch i'!O21</f>
        <v>0</v>
      </c>
      <c r="J13" s="279">
        <f>D13+F13+H13</f>
        <v>0</v>
      </c>
      <c r="P13" s="278"/>
      <c r="R13" s="278"/>
    </row>
    <row r="14" spans="1:18" ht="21.75" customHeight="1" x14ac:dyDescent="0.25">
      <c r="A14" s="166">
        <v>4</v>
      </c>
      <c r="B14" s="270" t="s">
        <v>639</v>
      </c>
      <c r="D14" s="282">
        <f>IF($J$13&gt;0,ROUND(D13/$J$13,4),0)</f>
        <v>0</v>
      </c>
      <c r="E14" s="150"/>
      <c r="F14" s="282">
        <f>IF($J$13&gt;0,ROUND(F13/$J$13,4),0)</f>
        <v>0</v>
      </c>
      <c r="G14" s="150"/>
      <c r="H14" s="282">
        <f>IF($J$13&gt;0,ROUND(H13/$J$13,4),0)</f>
        <v>0</v>
      </c>
      <c r="J14" s="283">
        <f>IF(J13&gt;0,SUM(D14+F14+H14),0)</f>
        <v>0</v>
      </c>
      <c r="P14" s="278"/>
      <c r="R14" s="278"/>
    </row>
    <row r="15" spans="1:18" ht="21.75" customHeight="1" x14ac:dyDescent="0.2">
      <c r="A15" s="166">
        <v>5</v>
      </c>
      <c r="B15" s="187" t="s">
        <v>640</v>
      </c>
      <c r="D15" s="284">
        <f>'sch i'!K22</f>
        <v>0</v>
      </c>
      <c r="E15" s="280"/>
      <c r="F15" s="284">
        <f>'sch i'!M22</f>
        <v>0</v>
      </c>
      <c r="G15" s="280"/>
      <c r="H15" s="284">
        <f>'sch i'!O22</f>
        <v>0</v>
      </c>
      <c r="I15" s="274"/>
      <c r="J15" s="279">
        <f>D15+F15+H15</f>
        <v>0</v>
      </c>
      <c r="P15" s="278"/>
      <c r="R15" s="278"/>
    </row>
    <row r="16" spans="1:18" ht="21.75" customHeight="1" x14ac:dyDescent="0.25">
      <c r="A16" s="166">
        <v>6</v>
      </c>
      <c r="B16" s="270" t="s">
        <v>641</v>
      </c>
      <c r="D16" s="282">
        <f>IF($J$15&gt;0,ROUND(D15/$J$15,4),0)</f>
        <v>0</v>
      </c>
      <c r="E16" s="150"/>
      <c r="F16" s="282">
        <f>IF($J$15&gt;0,ROUND(F15/$J$15,4),0)</f>
        <v>0</v>
      </c>
      <c r="G16" s="150"/>
      <c r="H16" s="282">
        <f>IF($J$15&gt;0,ROUND(H15/$J$15,4),0)</f>
        <v>0</v>
      </c>
      <c r="J16" s="283">
        <f>IF(J15&gt;0,SUM(D16+F16+H16),0)</f>
        <v>0</v>
      </c>
      <c r="P16" s="278"/>
      <c r="R16" s="278"/>
    </row>
    <row r="17" spans="1:18" ht="21.75" customHeight="1" x14ac:dyDescent="0.2">
      <c r="A17" s="285">
        <v>7</v>
      </c>
      <c r="B17" s="187" t="s">
        <v>642</v>
      </c>
      <c r="D17" s="284">
        <f>'sch i'!K23</f>
        <v>0</v>
      </c>
      <c r="E17" s="280"/>
      <c r="F17" s="284">
        <f>'sch i'!M23</f>
        <v>0</v>
      </c>
      <c r="G17" s="280"/>
      <c r="H17" s="284">
        <f>'sch i'!O23</f>
        <v>0</v>
      </c>
      <c r="I17" s="274"/>
      <c r="J17" s="279">
        <f>D17+F17+H17</f>
        <v>0</v>
      </c>
      <c r="P17" s="278"/>
      <c r="R17" s="278"/>
    </row>
    <row r="18" spans="1:18" ht="21.75" customHeight="1" x14ac:dyDescent="0.25">
      <c r="A18" s="285">
        <v>8</v>
      </c>
      <c r="B18" s="270" t="s">
        <v>643</v>
      </c>
      <c r="D18" s="282">
        <f>IF($J$17&gt;0,ROUND(D17/$J$17,4),0)</f>
        <v>0</v>
      </c>
      <c r="E18" s="150"/>
      <c r="F18" s="282">
        <f>IF($J$17&gt;0,ROUND(F17/$J$17,4),0)</f>
        <v>0</v>
      </c>
      <c r="G18" s="150"/>
      <c r="H18" s="282">
        <f>IF($J$17&gt;0,ROUND(H17/$J$17,4),0)</f>
        <v>0</v>
      </c>
      <c r="J18" s="283">
        <f>IF(J17&gt;0,SUM(D18+F18+H18),0)</f>
        <v>0</v>
      </c>
      <c r="P18" s="278"/>
      <c r="R18" s="278"/>
    </row>
    <row r="19" spans="1:18" ht="21.75" customHeight="1" x14ac:dyDescent="0.2">
      <c r="A19" s="285">
        <v>9</v>
      </c>
      <c r="B19" s="270" t="s">
        <v>644</v>
      </c>
      <c r="D19" s="284">
        <f>D13+D15+D17</f>
        <v>0</v>
      </c>
      <c r="E19" s="280"/>
      <c r="F19" s="284">
        <f>F13+F15+F17</f>
        <v>0</v>
      </c>
      <c r="G19" s="280"/>
      <c r="H19" s="284">
        <f>H13+H15+H17</f>
        <v>0</v>
      </c>
      <c r="I19" s="274"/>
      <c r="J19" s="279">
        <f>D19+F19+H19</f>
        <v>0</v>
      </c>
      <c r="P19" s="278"/>
      <c r="R19" s="278"/>
    </row>
    <row r="20" spans="1:18" ht="21.75" customHeight="1" x14ac:dyDescent="0.25">
      <c r="A20" s="285">
        <v>10</v>
      </c>
      <c r="B20" s="270" t="s">
        <v>645</v>
      </c>
      <c r="D20" s="282">
        <f>IF($J$19&gt;0,ROUND(D19/$J$19,4),0)</f>
        <v>0</v>
      </c>
      <c r="E20" s="150"/>
      <c r="F20" s="282">
        <f>IF($J$19&gt;0,ROUND(F19/$J$19,4),0)</f>
        <v>0</v>
      </c>
      <c r="G20" s="150"/>
      <c r="H20" s="282">
        <f>IF($J$19&gt;0,ROUND(H19/$J$19,4),0)</f>
        <v>0</v>
      </c>
      <c r="J20" s="283">
        <f>IF(J19&gt;0,SUM(D20+F20+H20),0)</f>
        <v>0</v>
      </c>
      <c r="P20" s="278"/>
      <c r="R20" s="278"/>
    </row>
    <row r="21" spans="1:18" ht="21.75" customHeight="1" x14ac:dyDescent="0.2">
      <c r="A21" s="285">
        <v>11</v>
      </c>
      <c r="B21" s="270" t="s">
        <v>646</v>
      </c>
      <c r="D21" s="284">
        <f>'sch i'!K26</f>
        <v>0</v>
      </c>
      <c r="E21" s="280"/>
      <c r="F21" s="284">
        <f>'sch i'!M26</f>
        <v>0</v>
      </c>
      <c r="G21" s="280"/>
      <c r="H21" s="284">
        <f>'sch i'!O26</f>
        <v>0</v>
      </c>
      <c r="I21" s="274"/>
      <c r="J21" s="279">
        <f>D21+F21+H21</f>
        <v>0</v>
      </c>
      <c r="P21" s="278"/>
      <c r="R21" s="278"/>
    </row>
    <row r="22" spans="1:18" ht="21.75" customHeight="1" x14ac:dyDescent="0.25">
      <c r="A22" s="285">
        <v>12</v>
      </c>
      <c r="B22" s="270" t="s">
        <v>647</v>
      </c>
      <c r="D22" s="282">
        <f>IF($J$21&gt;0,ROUND(D21/$J$21,4),0)</f>
        <v>0</v>
      </c>
      <c r="E22" s="150"/>
      <c r="F22" s="282">
        <f>IF($J$21&gt;0,ROUND(F21/$J$21,4),0)</f>
        <v>0</v>
      </c>
      <c r="G22" s="150"/>
      <c r="H22" s="282">
        <f>IF($J$21&gt;0,ROUND(H21/$J$21,4),0)</f>
        <v>0</v>
      </c>
      <c r="J22" s="283">
        <f>IF(J21&gt;0,SUM(D22+F22+H22),0)</f>
        <v>0</v>
      </c>
      <c r="P22" s="278"/>
      <c r="R22" s="278"/>
    </row>
    <row r="23" spans="1:18" ht="21.75" customHeight="1" x14ac:dyDescent="0.2">
      <c r="A23" s="285">
        <v>13</v>
      </c>
      <c r="B23" s="142" t="s">
        <v>648</v>
      </c>
      <c r="D23" s="284">
        <f>'sch i'!K27</f>
        <v>0</v>
      </c>
      <c r="E23" s="280"/>
      <c r="F23" s="284">
        <f>'sch i'!M27</f>
        <v>0</v>
      </c>
      <c r="G23" s="280"/>
      <c r="H23" s="284">
        <f>'sch i'!O27</f>
        <v>0</v>
      </c>
      <c r="I23" s="274"/>
      <c r="J23" s="279">
        <f>D23+F23+H23</f>
        <v>0</v>
      </c>
      <c r="P23" s="278"/>
      <c r="R23" s="278"/>
    </row>
    <row r="24" spans="1:18" ht="21.75" customHeight="1" x14ac:dyDescent="0.25">
      <c r="A24" s="285">
        <v>14</v>
      </c>
      <c r="B24" s="270" t="s">
        <v>649</v>
      </c>
      <c r="D24" s="282">
        <f>IF($J$23&gt;0,ROUND(D23/$J$23,4),0)</f>
        <v>0</v>
      </c>
      <c r="E24" s="150"/>
      <c r="F24" s="282">
        <f>IF($J$23&gt;0,ROUND(F23/$J$23,4),0)</f>
        <v>0</v>
      </c>
      <c r="G24" s="150"/>
      <c r="H24" s="282">
        <f>IF($J$23&gt;0,ROUND(H23/$J$23,4),0)</f>
        <v>0</v>
      </c>
      <c r="J24" s="283">
        <f>IF(J23&gt;0,SUM(D24+F24+H24),0)</f>
        <v>0</v>
      </c>
      <c r="P24" s="278"/>
      <c r="R24" s="278"/>
    </row>
    <row r="25" spans="1:18" ht="21.75" customHeight="1" x14ac:dyDescent="0.25">
      <c r="A25" s="285">
        <v>15</v>
      </c>
      <c r="B25" s="270" t="s">
        <v>650</v>
      </c>
      <c r="D25" s="284">
        <f>D21+D23</f>
        <v>0</v>
      </c>
      <c r="E25" s="150"/>
      <c r="F25" s="284">
        <f>F21+F23</f>
        <v>0</v>
      </c>
      <c r="G25" s="150"/>
      <c r="H25" s="284">
        <f>H21+H23</f>
        <v>0</v>
      </c>
      <c r="J25" s="279">
        <f>D25+F25+H25</f>
        <v>0</v>
      </c>
      <c r="P25" s="278"/>
      <c r="R25" s="278"/>
    </row>
    <row r="26" spans="1:18" ht="21.75" customHeight="1" x14ac:dyDescent="0.25">
      <c r="A26" s="285">
        <v>16</v>
      </c>
      <c r="B26" s="270" t="s">
        <v>651</v>
      </c>
      <c r="D26" s="282">
        <f>IF($J$25&gt;0,ROUND(D25/$J$25,4),0)</f>
        <v>0</v>
      </c>
      <c r="E26" s="150"/>
      <c r="F26" s="282">
        <f>IF($J$25&gt;0,ROUND(F25/$J$25,4),0)</f>
        <v>0</v>
      </c>
      <c r="G26" s="150"/>
      <c r="H26" s="282">
        <f>IF($J$25&gt;0,ROUND(H25/$J$25,4),0)</f>
        <v>0</v>
      </c>
      <c r="J26" s="283">
        <f>IF(J25&gt;0,SUM(D26+F26+H26),0)</f>
        <v>0</v>
      </c>
      <c r="P26" s="278"/>
      <c r="R26" s="278"/>
    </row>
    <row r="27" spans="1:18" ht="21.75" customHeight="1" x14ac:dyDescent="0.25">
      <c r="B27" s="276" t="s">
        <v>652</v>
      </c>
    </row>
    <row r="28" spans="1:18" ht="21.75" customHeight="1" x14ac:dyDescent="0.2">
      <c r="A28" s="285">
        <v>17</v>
      </c>
      <c r="B28" s="270" t="s">
        <v>653</v>
      </c>
      <c r="D28" s="291">
        <v>0</v>
      </c>
      <c r="F28" s="291">
        <v>0</v>
      </c>
      <c r="H28" s="291">
        <v>0</v>
      </c>
      <c r="J28" s="279">
        <f>D28+F28+H28</f>
        <v>0</v>
      </c>
    </row>
    <row r="29" spans="1:18" ht="21.75" customHeight="1" x14ac:dyDescent="0.2">
      <c r="A29" s="285">
        <v>18</v>
      </c>
      <c r="B29" s="270" t="s">
        <v>654</v>
      </c>
      <c r="D29" s="282">
        <f>IF($J$28&gt;0,ROUND(D28/$J$28,4),0)</f>
        <v>0</v>
      </c>
      <c r="F29" s="282">
        <f>IF($J$28&gt;0,ROUND(F28/$J$28,4),0)</f>
        <v>0</v>
      </c>
      <c r="H29" s="282">
        <f>IF($J$28&gt;0,ROUND(H28/$J$28,4),0)</f>
        <v>0</v>
      </c>
      <c r="J29" s="283">
        <f>IF(J28&gt;0,SUM(D29+F29+H29),0)</f>
        <v>0</v>
      </c>
    </row>
    <row r="30" spans="1:18" ht="21.75" customHeight="1" x14ac:dyDescent="0.25">
      <c r="B30" s="276" t="s">
        <v>655</v>
      </c>
    </row>
    <row r="31" spans="1:18" ht="21.75" customHeight="1" x14ac:dyDescent="0.2">
      <c r="A31" s="285">
        <v>19</v>
      </c>
      <c r="B31" s="270" t="s">
        <v>656</v>
      </c>
      <c r="D31" s="291">
        <v>0</v>
      </c>
      <c r="F31" s="291">
        <v>0</v>
      </c>
      <c r="H31" s="291">
        <v>0</v>
      </c>
      <c r="J31" s="279">
        <f>D31+F31+H31</f>
        <v>0</v>
      </c>
    </row>
    <row r="32" spans="1:18" ht="21.75" customHeight="1" x14ac:dyDescent="0.2">
      <c r="A32" s="285">
        <v>20</v>
      </c>
      <c r="B32" s="270" t="s">
        <v>654</v>
      </c>
      <c r="D32" s="282">
        <f>IF($J$31&gt;0,ROUND(D31/$J$31,4),0)</f>
        <v>0</v>
      </c>
      <c r="F32" s="282">
        <f>IF($J$31&gt;0,ROUND(F31/$J$31,4),0)</f>
        <v>0</v>
      </c>
      <c r="H32" s="282">
        <f>IF($J$31&gt;0,ROUND(H31/$J$31,4),0)</f>
        <v>0</v>
      </c>
      <c r="J32" s="283">
        <f>IF(J31&gt;0,SUM(D32+F32+H32),0)</f>
        <v>0</v>
      </c>
    </row>
    <row r="33" spans="1:10" ht="21.75" customHeight="1" x14ac:dyDescent="0.25">
      <c r="B33" s="276" t="s">
        <v>657</v>
      </c>
    </row>
    <row r="34" spans="1:10" ht="21.75" customHeight="1" x14ac:dyDescent="0.2">
      <c r="A34" s="285">
        <v>21</v>
      </c>
      <c r="B34" s="270" t="s">
        <v>658</v>
      </c>
      <c r="D34" s="286">
        <f>'sch L-R&amp;B-1'!T23</f>
        <v>0</v>
      </c>
      <c r="F34" s="286">
        <f>'sch L-R&amp;B-2'!T23</f>
        <v>0</v>
      </c>
      <c r="H34" s="291">
        <v>0</v>
      </c>
      <c r="J34" s="279">
        <f>D34+F34+H34</f>
        <v>0</v>
      </c>
    </row>
    <row r="35" spans="1:10" ht="21.75" customHeight="1" x14ac:dyDescent="0.2">
      <c r="A35" s="285">
        <v>22</v>
      </c>
      <c r="B35" s="270" t="s">
        <v>654</v>
      </c>
      <c r="D35" s="282">
        <f>IF($J$34&gt;0,ROUND(D34/$J$34,4),0)</f>
        <v>0</v>
      </c>
      <c r="F35" s="282">
        <f>IF($J$34&gt;0,ROUND(F34/$J$34,4),0)</f>
        <v>0</v>
      </c>
      <c r="H35" s="282">
        <f>IF($J$34&gt;0,ROUND(H34/$J$34,4),0)</f>
        <v>0</v>
      </c>
      <c r="J35" s="283">
        <f>IF(J34&gt;0,SUM(D35+F35+H35),0)</f>
        <v>0</v>
      </c>
    </row>
    <row r="36" spans="1:10" ht="21.75" customHeight="1" x14ac:dyDescent="0.25">
      <c r="B36" s="276" t="s">
        <v>659</v>
      </c>
    </row>
    <row r="37" spans="1:10" ht="21.75" customHeight="1" x14ac:dyDescent="0.2">
      <c r="A37" s="285">
        <v>23</v>
      </c>
      <c r="B37" s="270" t="s">
        <v>660</v>
      </c>
      <c r="D37" s="286">
        <f>BedProration!E9</f>
        <v>0</v>
      </c>
      <c r="F37" s="286">
        <f>BedProration!F9</f>
        <v>0</v>
      </c>
      <c r="H37" s="286">
        <f>BedProration!G9</f>
        <v>0</v>
      </c>
      <c r="J37" s="279">
        <f>D37+F37+H37</f>
        <v>0</v>
      </c>
    </row>
    <row r="38" spans="1:10" ht="21.75" customHeight="1" x14ac:dyDescent="0.2">
      <c r="A38" s="285">
        <v>24</v>
      </c>
      <c r="B38" s="270" t="s">
        <v>654</v>
      </c>
      <c r="D38" s="282">
        <f>IF($J$37&gt;0,ROUND(D37/$J$37,4),0)</f>
        <v>0</v>
      </c>
      <c r="F38" s="282">
        <f>IF($J$37&gt;0,ROUND(F37/$J$37,4),0)</f>
        <v>0</v>
      </c>
      <c r="H38" s="282">
        <f>IF($J$37&gt;0,ROUND(H37/$J$37,4),0)</f>
        <v>0</v>
      </c>
      <c r="J38" s="283">
        <f>IF(J37&gt;0,SUM(D38+F38+H38),0)</f>
        <v>0</v>
      </c>
    </row>
    <row r="39" spans="1:10" ht="21.75" customHeight="1" x14ac:dyDescent="0.25">
      <c r="B39" s="276" t="s">
        <v>661</v>
      </c>
    </row>
    <row r="40" spans="1:10" ht="21.75" customHeight="1" x14ac:dyDescent="0.2">
      <c r="A40" s="285">
        <v>25</v>
      </c>
      <c r="B40" s="292" t="s">
        <v>662</v>
      </c>
      <c r="D40" s="291">
        <v>0</v>
      </c>
      <c r="F40" s="291">
        <v>0</v>
      </c>
      <c r="H40" s="291">
        <v>0</v>
      </c>
      <c r="J40" s="279">
        <f>D40+F40+H40</f>
        <v>0</v>
      </c>
    </row>
    <row r="41" spans="1:10" ht="21.75" customHeight="1" x14ac:dyDescent="0.2">
      <c r="A41" s="285">
        <v>26</v>
      </c>
      <c r="B41" s="270" t="s">
        <v>654</v>
      </c>
      <c r="D41" s="282">
        <f>IF($J$40&gt;0,ROUND(D40/$J$40,4),0)</f>
        <v>0</v>
      </c>
      <c r="F41" s="282">
        <f>IF($J$40&gt;0,ROUND(F40/$J$40,4),0)</f>
        <v>0</v>
      </c>
      <c r="H41" s="282">
        <f>IF($J$40&gt;0,ROUND(H40/$J$40,4),0)</f>
        <v>0</v>
      </c>
      <c r="J41" s="283">
        <f>IF(J40&gt;0,SUM(D41+F41+H41),0)</f>
        <v>0</v>
      </c>
    </row>
    <row r="42" spans="1:10" ht="21.75" customHeight="1" x14ac:dyDescent="0.25">
      <c r="B42" s="276" t="s">
        <v>663</v>
      </c>
    </row>
    <row r="43" spans="1:10" ht="21.75" customHeight="1" x14ac:dyDescent="0.2">
      <c r="A43" s="285">
        <v>27</v>
      </c>
      <c r="B43" s="270" t="s">
        <v>664</v>
      </c>
      <c r="D43" s="286">
        <f>'sch o'!F23</f>
        <v>0</v>
      </c>
      <c r="E43" s="287"/>
      <c r="F43" s="286">
        <f>'sch o'!H23</f>
        <v>0</v>
      </c>
      <c r="G43" s="287"/>
      <c r="H43" s="286">
        <f>'sch o'!J23</f>
        <v>0</v>
      </c>
      <c r="I43" s="287"/>
      <c r="J43" s="279">
        <f t="shared" ref="J43:J48" si="0">D43+F43+H43</f>
        <v>0</v>
      </c>
    </row>
    <row r="44" spans="1:10" ht="21.75" customHeight="1" x14ac:dyDescent="0.2">
      <c r="A44" s="285">
        <v>28</v>
      </c>
      <c r="B44" s="270" t="s">
        <v>665</v>
      </c>
      <c r="D44" s="286">
        <f>'sch o'!F32</f>
        <v>0</v>
      </c>
      <c r="E44" s="287"/>
      <c r="F44" s="286">
        <f>'sch o'!H32</f>
        <v>0</v>
      </c>
      <c r="G44" s="287"/>
      <c r="H44" s="286">
        <f>'sch o'!J32</f>
        <v>0</v>
      </c>
      <c r="I44" s="287"/>
      <c r="J44" s="279">
        <f t="shared" si="0"/>
        <v>0</v>
      </c>
    </row>
    <row r="45" spans="1:10" ht="21.75" customHeight="1" x14ac:dyDescent="0.2">
      <c r="A45" s="285">
        <v>29</v>
      </c>
      <c r="B45" s="270" t="s">
        <v>666</v>
      </c>
      <c r="D45" s="286">
        <f>'sch o'!F44</f>
        <v>0</v>
      </c>
      <c r="E45" s="287"/>
      <c r="F45" s="286">
        <f>'sch o'!H44</f>
        <v>0</v>
      </c>
      <c r="G45" s="287"/>
      <c r="H45" s="286">
        <f>'sch o'!J44</f>
        <v>0</v>
      </c>
      <c r="I45" s="287"/>
      <c r="J45" s="279">
        <f t="shared" si="0"/>
        <v>0</v>
      </c>
    </row>
    <row r="46" spans="1:10" ht="21.75" customHeight="1" x14ac:dyDescent="0.2">
      <c r="A46" s="285">
        <v>30</v>
      </c>
      <c r="B46" s="270" t="s">
        <v>667</v>
      </c>
      <c r="D46" s="286">
        <f>'sch o'!F58</f>
        <v>0</v>
      </c>
      <c r="E46" s="287"/>
      <c r="F46" s="286">
        <f>'sch o'!H58</f>
        <v>0</v>
      </c>
      <c r="G46" s="287"/>
      <c r="H46" s="286">
        <f>'sch o'!J58</f>
        <v>0</v>
      </c>
      <c r="I46" s="287"/>
      <c r="J46" s="279">
        <f t="shared" si="0"/>
        <v>0</v>
      </c>
    </row>
    <row r="47" spans="1:10" ht="21.75" customHeight="1" x14ac:dyDescent="0.2">
      <c r="A47" s="285">
        <v>31</v>
      </c>
      <c r="B47" s="270" t="s">
        <v>668</v>
      </c>
      <c r="D47" s="286">
        <f>SUM('sch o'!F94:F102)+'sch o'!F104+'sch o'!F107+'sch o'!F108</f>
        <v>0</v>
      </c>
      <c r="E47" s="287"/>
      <c r="F47" s="286">
        <f>SUM('sch o'!H94:H102)+'sch o'!H104+'sch o'!H107+'sch o'!H108</f>
        <v>0</v>
      </c>
      <c r="G47" s="287"/>
      <c r="H47" s="286">
        <f>SUM('sch o'!J94:J102)+'sch o'!J104+'sch o'!J107+'sch o'!J108</f>
        <v>0</v>
      </c>
      <c r="I47" s="287"/>
      <c r="J47" s="279">
        <f t="shared" si="0"/>
        <v>0</v>
      </c>
    </row>
    <row r="48" spans="1:10" ht="21.75" customHeight="1" x14ac:dyDescent="0.2">
      <c r="A48" s="285">
        <v>32</v>
      </c>
      <c r="B48" s="270" t="s">
        <v>669</v>
      </c>
      <c r="D48" s="286">
        <f>SUM(D43:D47)</f>
        <v>0</v>
      </c>
      <c r="E48" s="287"/>
      <c r="F48" s="286">
        <f>SUM(F43:F47)</f>
        <v>0</v>
      </c>
      <c r="G48" s="287"/>
      <c r="H48" s="286">
        <f>SUM(H43:H47)</f>
        <v>0</v>
      </c>
      <c r="I48" s="287"/>
      <c r="J48" s="279">
        <f t="shared" si="0"/>
        <v>0</v>
      </c>
    </row>
    <row r="49" spans="1:10" ht="21.75" customHeight="1" x14ac:dyDescent="0.2">
      <c r="A49" s="285">
        <v>33</v>
      </c>
      <c r="B49" s="270" t="s">
        <v>670</v>
      </c>
      <c r="D49" s="282">
        <f>IF($J$48&gt;0,ROUND(D48/$J$48,4),0)</f>
        <v>0</v>
      </c>
      <c r="F49" s="282">
        <f>IF($J$48&gt;0,ROUND(F48/$J$48,4),0)</f>
        <v>0</v>
      </c>
      <c r="H49" s="282">
        <f>IF($J$48&gt;0,ROUND(H48/$J$48,4),0)</f>
        <v>0</v>
      </c>
      <c r="J49" s="283">
        <f>IF(J48&gt;0,SUM(D49+F49+H49),0)</f>
        <v>0</v>
      </c>
    </row>
    <row r="50" spans="1:10" ht="21.75" customHeight="1" x14ac:dyDescent="0.25">
      <c r="A50" s="285">
        <v>34</v>
      </c>
      <c r="B50" s="276" t="s">
        <v>671</v>
      </c>
      <c r="C50" s="273"/>
      <c r="D50" s="288"/>
      <c r="F50" s="288"/>
    </row>
    <row r="51" spans="1:10" ht="18" customHeight="1" x14ac:dyDescent="0.2">
      <c r="B51" s="273"/>
      <c r="D51" s="273"/>
      <c r="F51" s="273"/>
      <c r="H51" s="273"/>
      <c r="J51" s="273"/>
    </row>
    <row r="52" spans="1:10" ht="18" customHeight="1" x14ac:dyDescent="0.2">
      <c r="A52" s="285"/>
      <c r="B52" s="273"/>
      <c r="D52" s="273"/>
      <c r="F52" s="273"/>
      <c r="H52" s="273"/>
      <c r="J52" s="273"/>
    </row>
    <row r="53" spans="1:10" ht="18" customHeight="1" x14ac:dyDescent="0.2">
      <c r="A53" s="285"/>
      <c r="B53" s="273"/>
      <c r="D53" s="273"/>
      <c r="F53" s="273"/>
      <c r="H53" s="273"/>
      <c r="J53" s="273"/>
    </row>
    <row r="54" spans="1:10" ht="18" customHeight="1" x14ac:dyDescent="0.2">
      <c r="A54" s="285"/>
      <c r="B54" s="273"/>
      <c r="D54" s="273"/>
      <c r="F54" s="273"/>
      <c r="H54" s="273"/>
      <c r="J54" s="273"/>
    </row>
    <row r="55" spans="1:10" ht="18" customHeight="1" x14ac:dyDescent="0.2">
      <c r="A55" s="285"/>
      <c r="B55" s="273"/>
      <c r="D55" s="273"/>
      <c r="F55" s="273"/>
      <c r="H55" s="273"/>
      <c r="J55" s="273"/>
    </row>
    <row r="56" spans="1:10" ht="18" customHeight="1" x14ac:dyDescent="0.2">
      <c r="A56" s="285"/>
      <c r="B56" s="273"/>
      <c r="D56" s="273"/>
      <c r="F56" s="273"/>
      <c r="H56" s="273"/>
      <c r="J56" s="273"/>
    </row>
    <row r="57" spans="1:10" ht="18" customHeight="1" x14ac:dyDescent="0.2">
      <c r="A57" s="285"/>
      <c r="B57" s="273"/>
      <c r="D57" s="273"/>
      <c r="F57" s="273"/>
      <c r="H57" s="273"/>
      <c r="J57" s="273"/>
    </row>
    <row r="58" spans="1:10" ht="18" customHeight="1" x14ac:dyDescent="0.2">
      <c r="A58" s="285"/>
      <c r="B58" s="273"/>
      <c r="D58" s="273"/>
      <c r="F58" s="273"/>
      <c r="H58" s="273"/>
      <c r="J58" s="273"/>
    </row>
    <row r="59" spans="1:10" ht="18" customHeight="1" x14ac:dyDescent="0.2">
      <c r="A59" s="285"/>
      <c r="B59" s="273"/>
      <c r="D59" s="273"/>
      <c r="F59" s="273"/>
      <c r="H59" s="273"/>
      <c r="J59" s="273"/>
    </row>
  </sheetData>
  <mergeCells count="3">
    <mergeCell ref="A3:J3"/>
    <mergeCell ref="A4:J4"/>
    <mergeCell ref="A5:J5"/>
  </mergeCells>
  <printOptions horizontalCentered="1"/>
  <pageMargins left="0.5" right="0.5" top="0.75" bottom="0.75" header="0.5" footer="0.5"/>
  <pageSetup scale="66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C98FE-E622-44CE-9DC9-ACA81145D43A}">
  <sheetPr>
    <pageSetUpPr autoPageBreaks="0" fitToPage="1"/>
  </sheetPr>
  <dimension ref="A1:O31"/>
  <sheetViews>
    <sheetView showGridLines="0" showOutlineSymbols="0" zoomScale="75" zoomScaleNormal="75" workbookViewId="0">
      <selection activeCell="C10" sqref="C10"/>
    </sheetView>
  </sheetViews>
  <sheetFormatPr defaultColWidth="9.6640625" defaultRowHeight="15" x14ac:dyDescent="0.2"/>
  <cols>
    <col min="1" max="1" width="3.109375" style="306" bestFit="1" customWidth="1"/>
    <col min="2" max="2" width="58.109375" style="306" customWidth="1"/>
    <col min="3" max="3" width="11.77734375" style="306" customWidth="1"/>
    <col min="4" max="4" width="0.88671875" style="306" customWidth="1"/>
    <col min="5" max="5" width="11.33203125" style="306" customWidth="1"/>
    <col min="6" max="6" width="0.88671875" style="306" customWidth="1"/>
    <col min="7" max="7" width="13.77734375" style="306" customWidth="1"/>
    <col min="8" max="8" width="0.88671875" style="306" customWidth="1"/>
    <col min="9" max="9" width="12.21875" style="306" customWidth="1"/>
    <col min="10" max="10" width="0.88671875" style="306" customWidth="1"/>
    <col min="11" max="11" width="13.77734375" style="306" customWidth="1"/>
    <col min="12" max="12" width="0.88671875" style="306" customWidth="1"/>
    <col min="13" max="13" width="13.77734375" style="306" customWidth="1"/>
    <col min="14" max="14" width="17.88671875" style="306" bestFit="1" customWidth="1"/>
    <col min="15" max="16384" width="9.6640625" style="306"/>
  </cols>
  <sheetData>
    <row r="1" spans="1:15" ht="15.75" x14ac:dyDescent="0.25">
      <c r="E1" s="307"/>
      <c r="M1" s="307" t="str">
        <f>IF(GeneralInfo!$B$13="","",GeneralInfo!$B$13)</f>
        <v/>
      </c>
    </row>
    <row r="2" spans="1:15" ht="15.75" x14ac:dyDescent="0.25">
      <c r="M2" s="307" t="s">
        <v>747</v>
      </c>
    </row>
    <row r="3" spans="1:15" ht="15.75" x14ac:dyDescent="0.25">
      <c r="M3" s="307">
        <f>GeneralInfo!B17</f>
        <v>0</v>
      </c>
    </row>
    <row r="4" spans="1:15" ht="15.75" customHeight="1" x14ac:dyDescent="0.25">
      <c r="A4" s="397">
        <f>GeneralInfo!$B$4</f>
        <v>0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176"/>
      <c r="O4" s="176"/>
    </row>
    <row r="5" spans="1:15" ht="15.75" x14ac:dyDescent="0.25">
      <c r="A5" s="398" t="s">
        <v>748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</row>
    <row r="6" spans="1:15" ht="15.75" x14ac:dyDescent="0.25">
      <c r="A6" s="397" t="str">
        <f>"For the Period "&amp;TEXT(GeneralInfo!$B$14,"mm/dd/yyyy")&amp;" to "&amp;TEXT(GeneralInfo!$B$15,"mm/dd/yyyy")</f>
        <v>For the Period 01/00/1900 to 01/00/1900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176"/>
      <c r="O6" s="176"/>
    </row>
    <row r="7" spans="1:15" ht="15.75" x14ac:dyDescent="0.25">
      <c r="A7" s="308"/>
      <c r="C7" s="309"/>
      <c r="D7" s="309"/>
      <c r="E7" s="309"/>
      <c r="F7" s="309"/>
      <c r="G7" s="309"/>
    </row>
    <row r="8" spans="1:15" ht="15.75" x14ac:dyDescent="0.25">
      <c r="B8" s="310">
        <v>1</v>
      </c>
      <c r="C8" s="310">
        <v>2</v>
      </c>
      <c r="D8" s="310"/>
      <c r="E8" s="310">
        <v>3</v>
      </c>
      <c r="G8" s="310">
        <v>4</v>
      </c>
      <c r="I8" s="310">
        <v>5</v>
      </c>
      <c r="J8" s="310"/>
      <c r="K8" s="310">
        <v>6</v>
      </c>
      <c r="L8" s="310"/>
      <c r="M8" s="310">
        <v>7</v>
      </c>
    </row>
    <row r="9" spans="1:15" ht="71.25" customHeight="1" thickBot="1" x14ac:dyDescent="0.3">
      <c r="B9" s="311"/>
      <c r="C9" s="311" t="s">
        <v>725</v>
      </c>
      <c r="D9" s="312"/>
      <c r="E9" s="311" t="s">
        <v>726</v>
      </c>
      <c r="G9" s="311" t="s">
        <v>727</v>
      </c>
      <c r="I9" s="311" t="s">
        <v>808</v>
      </c>
      <c r="J9" s="313"/>
      <c r="K9" s="311" t="s">
        <v>728</v>
      </c>
      <c r="L9" s="313"/>
      <c r="M9" s="311" t="s">
        <v>780</v>
      </c>
    </row>
    <row r="10" spans="1:15" ht="30.75" customHeight="1" x14ac:dyDescent="0.2">
      <c r="A10" s="314">
        <v>1</v>
      </c>
      <c r="B10" s="355" t="s">
        <v>783</v>
      </c>
      <c r="C10" s="315">
        <v>0</v>
      </c>
      <c r="D10" s="316"/>
      <c r="E10" s="317">
        <f>IFERROR(ROUND(('sch L-R&amp;B-1'!F23+'sch L-R&amp;B-1'!L23)/'sch L-R&amp;B-1'!T23,6),0)</f>
        <v>0</v>
      </c>
      <c r="G10" s="318">
        <f>ROUND(C10*E10,0)</f>
        <v>0</v>
      </c>
      <c r="I10" s="317">
        <f>IFERROR(IF(($G$15+$G$16)&gt;$G$14,1,($G$15+$G$16)/$G$14),0)</f>
        <v>0</v>
      </c>
      <c r="J10" s="319"/>
      <c r="K10" s="318">
        <f>G10*I10</f>
        <v>0</v>
      </c>
      <c r="L10" s="320"/>
      <c r="M10" s="318">
        <f>IF(K10=G10,C10,K10/E10)</f>
        <v>0</v>
      </c>
      <c r="N10" s="306" t="s">
        <v>781</v>
      </c>
    </row>
    <row r="11" spans="1:15" ht="30.75" customHeight="1" x14ac:dyDescent="0.2">
      <c r="A11" s="314">
        <v>2</v>
      </c>
      <c r="B11" s="355" t="s">
        <v>784</v>
      </c>
      <c r="C11" s="321">
        <v>0</v>
      </c>
      <c r="D11" s="316"/>
      <c r="E11" s="317">
        <f>$E$10</f>
        <v>0</v>
      </c>
      <c r="G11" s="318">
        <f>ROUND(C11*E11,0)</f>
        <v>0</v>
      </c>
      <c r="I11" s="317">
        <f>IFERROR(IF(($G$15+$G$16)&gt;$G$14,1,($G$15+$G$16)/$G$14),0)</f>
        <v>0</v>
      </c>
      <c r="J11" s="319"/>
      <c r="K11" s="318">
        <f>G11*I11</f>
        <v>0</v>
      </c>
      <c r="L11" s="320"/>
      <c r="M11" s="318">
        <f>IF(K11=G11,C11,K11/E11)</f>
        <v>0</v>
      </c>
      <c r="N11" s="306" t="s">
        <v>785</v>
      </c>
    </row>
    <row r="12" spans="1:15" ht="30.75" customHeight="1" x14ac:dyDescent="0.2">
      <c r="A12" s="314">
        <v>3</v>
      </c>
      <c r="B12" s="355" t="s">
        <v>779</v>
      </c>
      <c r="C12" s="321">
        <v>0</v>
      </c>
      <c r="D12" s="316"/>
      <c r="E12" s="317">
        <f>$E$10</f>
        <v>0</v>
      </c>
      <c r="G12" s="318">
        <f>ROUND(C12*E12,0)</f>
        <v>0</v>
      </c>
      <c r="I12" s="317">
        <f>IFERROR(IF(($G$15+$G$16)&gt;$G$14,1,($G$15+$G$16)/$G$14),0)</f>
        <v>0</v>
      </c>
      <c r="J12" s="319"/>
      <c r="K12" s="318">
        <f t="shared" ref="K12:K13" si="0">G12*I12</f>
        <v>0</v>
      </c>
      <c r="L12" s="320"/>
      <c r="M12" s="318">
        <f>IF(K12=G12,C12,K12/E12)</f>
        <v>0</v>
      </c>
      <c r="N12" s="306" t="s">
        <v>782</v>
      </c>
    </row>
    <row r="13" spans="1:15" ht="30.75" customHeight="1" x14ac:dyDescent="0.2">
      <c r="A13" s="314">
        <v>4</v>
      </c>
      <c r="B13" s="355" t="s">
        <v>787</v>
      </c>
      <c r="C13" s="321">
        <v>0</v>
      </c>
      <c r="D13" s="316"/>
      <c r="E13" s="317">
        <f>$E$10</f>
        <v>0</v>
      </c>
      <c r="G13" s="318">
        <f>ROUND(C13*E13,0)</f>
        <v>0</v>
      </c>
      <c r="I13" s="317">
        <f>IFERROR(IF(($G$15+$G$16)&gt;$G$14,1,($G$15+$G$16)/$G$14),0)</f>
        <v>0</v>
      </c>
      <c r="J13" s="319"/>
      <c r="K13" s="318">
        <f t="shared" si="0"/>
        <v>0</v>
      </c>
      <c r="L13" s="320"/>
      <c r="M13" s="321">
        <f>IF(K13=G13,C13,K13/E13)</f>
        <v>0</v>
      </c>
      <c r="N13" s="306" t="s">
        <v>788</v>
      </c>
    </row>
    <row r="14" spans="1:15" ht="30.75" customHeight="1" x14ac:dyDescent="0.2">
      <c r="A14" s="314">
        <v>5</v>
      </c>
      <c r="B14" s="322" t="s">
        <v>789</v>
      </c>
      <c r="C14" s="323">
        <f>SUM(C10:C13)</f>
        <v>0</v>
      </c>
      <c r="D14" s="316"/>
      <c r="E14" s="324"/>
      <c r="G14" s="323">
        <f>SUM(G10:G13)</f>
        <v>0</v>
      </c>
      <c r="K14" s="325"/>
      <c r="L14" s="320"/>
      <c r="M14" s="326"/>
    </row>
    <row r="15" spans="1:15" ht="30.75" customHeight="1" x14ac:dyDescent="0.2">
      <c r="A15" s="306">
        <v>6</v>
      </c>
      <c r="B15" s="306" t="s">
        <v>749</v>
      </c>
      <c r="G15" s="321">
        <v>0</v>
      </c>
      <c r="K15" s="318">
        <f>SUM(K10:K13)</f>
        <v>0</v>
      </c>
      <c r="L15" s="327"/>
      <c r="M15" s="318">
        <f>SUM(M10:M13)</f>
        <v>0</v>
      </c>
      <c r="N15" s="356" t="s">
        <v>729</v>
      </c>
    </row>
    <row r="16" spans="1:15" ht="30.75" customHeight="1" x14ac:dyDescent="0.2">
      <c r="A16" s="306">
        <v>7</v>
      </c>
      <c r="B16" s="306" t="s">
        <v>807</v>
      </c>
      <c r="G16" s="321">
        <v>0</v>
      </c>
      <c r="N16" s="356"/>
    </row>
    <row r="17" spans="1:13" ht="30.75" customHeight="1" x14ac:dyDescent="0.2">
      <c r="A17" s="306">
        <v>8</v>
      </c>
      <c r="B17" s="306" t="s">
        <v>809</v>
      </c>
      <c r="G17" s="323">
        <f>G14-G15-G16</f>
        <v>0</v>
      </c>
      <c r="M17" s="328"/>
    </row>
    <row r="20" spans="1:13" x14ac:dyDescent="0.2">
      <c r="A20" s="356" t="s">
        <v>723</v>
      </c>
      <c r="B20" s="306" t="s">
        <v>806</v>
      </c>
    </row>
    <row r="22" spans="1:13" x14ac:dyDescent="0.2">
      <c r="A22" s="306" t="s">
        <v>790</v>
      </c>
      <c r="B22" s="306" t="s">
        <v>791</v>
      </c>
    </row>
    <row r="23" spans="1:13" ht="6.75" customHeight="1" x14ac:dyDescent="0.2">
      <c r="A23" s="357"/>
    </row>
    <row r="24" spans="1:13" x14ac:dyDescent="0.2">
      <c r="A24" s="357"/>
      <c r="B24" s="306" t="s">
        <v>792</v>
      </c>
    </row>
    <row r="25" spans="1:13" x14ac:dyDescent="0.2">
      <c r="B25" s="306" t="s">
        <v>793</v>
      </c>
    </row>
    <row r="26" spans="1:13" x14ac:dyDescent="0.2">
      <c r="B26" s="306" t="s">
        <v>794</v>
      </c>
    </row>
    <row r="27" spans="1:13" x14ac:dyDescent="0.2">
      <c r="B27" s="306" t="s">
        <v>795</v>
      </c>
    </row>
    <row r="28" spans="1:13" x14ac:dyDescent="0.2">
      <c r="B28" s="306" t="s">
        <v>796</v>
      </c>
    </row>
    <row r="30" spans="1:13" x14ac:dyDescent="0.2">
      <c r="A30" s="306" t="s">
        <v>788</v>
      </c>
      <c r="B30" s="356" t="s">
        <v>797</v>
      </c>
    </row>
    <row r="31" spans="1:13" x14ac:dyDescent="0.2">
      <c r="B31" s="306" t="s">
        <v>798</v>
      </c>
    </row>
  </sheetData>
  <mergeCells count="3">
    <mergeCell ref="A4:M4"/>
    <mergeCell ref="A5:M5"/>
    <mergeCell ref="A6:M6"/>
  </mergeCells>
  <printOptions horizontalCentered="1"/>
  <pageMargins left="0.5" right="0.5" top="0.5" bottom="0.5" header="0.5" footer="0.5"/>
  <pageSetup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6:K48"/>
  <sheetViews>
    <sheetView showGridLines="0" showOutlineSymbols="0" zoomScale="75" zoomScaleNormal="75" workbookViewId="0">
      <selection activeCell="A18" sqref="A18"/>
    </sheetView>
  </sheetViews>
  <sheetFormatPr defaultColWidth="9.6640625" defaultRowHeight="15" x14ac:dyDescent="0.2"/>
  <cols>
    <col min="1" max="1" width="18.6640625" customWidth="1"/>
    <col min="2" max="2" width="19" customWidth="1"/>
    <col min="3" max="3" width="17.6640625" customWidth="1"/>
    <col min="4" max="4" width="3.109375" customWidth="1"/>
    <col min="5" max="5" width="11.88671875" customWidth="1"/>
    <col min="6" max="7" width="12.5546875" customWidth="1"/>
    <col min="8" max="8" width="10.6640625" customWidth="1"/>
    <col min="9" max="9" width="6" customWidth="1"/>
    <col min="10" max="10" width="8.77734375" customWidth="1"/>
    <col min="11" max="11" width="6.21875" customWidth="1"/>
    <col min="12" max="16" width="9.6640625" customWidth="1"/>
    <col min="17" max="17" width="12.21875" customWidth="1"/>
    <col min="18" max="18" width="9.6640625" customWidth="1"/>
    <col min="19" max="19" width="12.21875" customWidth="1"/>
  </cols>
  <sheetData>
    <row r="6" spans="2:11" ht="23.25" x14ac:dyDescent="0.35">
      <c r="B6" s="58"/>
      <c r="C6" s="383" t="s">
        <v>60</v>
      </c>
      <c r="D6" s="383"/>
      <c r="E6" s="383"/>
      <c r="F6" s="383"/>
      <c r="G6" s="383"/>
      <c r="H6" s="383"/>
      <c r="I6" s="383"/>
      <c r="J6" s="383"/>
      <c r="K6" s="383"/>
    </row>
    <row r="7" spans="2:11" ht="23.25" x14ac:dyDescent="0.35">
      <c r="B7" s="58"/>
      <c r="C7" s="383" t="s">
        <v>163</v>
      </c>
      <c r="D7" s="383"/>
      <c r="E7" s="383"/>
      <c r="F7" s="383"/>
      <c r="G7" s="383"/>
      <c r="H7" s="383"/>
      <c r="I7" s="383"/>
      <c r="J7" s="383"/>
      <c r="K7" s="383"/>
    </row>
    <row r="8" spans="2:11" ht="23.25" x14ac:dyDescent="0.35">
      <c r="B8" s="58"/>
      <c r="C8" s="383" t="s">
        <v>506</v>
      </c>
      <c r="D8" s="383"/>
      <c r="E8" s="383"/>
      <c r="F8" s="383"/>
      <c r="G8" s="383"/>
      <c r="H8" s="383"/>
      <c r="I8" s="383"/>
      <c r="J8" s="383"/>
      <c r="K8" s="383"/>
    </row>
    <row r="9" spans="2:11" x14ac:dyDescent="0.2">
      <c r="B9" s="1"/>
      <c r="C9" s="1"/>
      <c r="D9" s="1"/>
      <c r="E9" s="1"/>
      <c r="F9" s="1"/>
      <c r="G9" s="1"/>
      <c r="H9" s="1"/>
      <c r="I9" s="1"/>
      <c r="J9" s="1"/>
    </row>
    <row r="10" spans="2:11" x14ac:dyDescent="0.2">
      <c r="B10" s="1"/>
      <c r="C10" s="1"/>
      <c r="D10" s="1"/>
      <c r="E10" s="1"/>
      <c r="F10" s="1"/>
      <c r="G10" s="1"/>
      <c r="H10" s="1"/>
      <c r="I10" s="1"/>
      <c r="J10" s="1"/>
    </row>
    <row r="11" spans="2:11" x14ac:dyDescent="0.2">
      <c r="B11" s="1"/>
      <c r="C11" s="1"/>
      <c r="D11" s="1"/>
      <c r="E11" s="1"/>
      <c r="F11" s="1"/>
      <c r="G11" s="1"/>
      <c r="H11" s="1"/>
      <c r="I11" s="1"/>
      <c r="J11" s="1"/>
    </row>
    <row r="12" spans="2:11" x14ac:dyDescent="0.2">
      <c r="B12" s="1"/>
      <c r="C12" s="1"/>
      <c r="D12" s="1"/>
      <c r="E12" s="1"/>
      <c r="F12" s="1"/>
      <c r="G12" s="1"/>
      <c r="H12" s="1"/>
      <c r="I12" s="1"/>
      <c r="J12" s="1"/>
    </row>
    <row r="13" spans="2:11" x14ac:dyDescent="0.2">
      <c r="B13" s="1"/>
      <c r="C13" s="1"/>
      <c r="D13" s="1"/>
      <c r="E13" s="1"/>
      <c r="F13" s="1"/>
      <c r="G13" s="1"/>
      <c r="H13" s="1"/>
      <c r="I13" s="1"/>
      <c r="J13" s="1"/>
    </row>
    <row r="14" spans="2:11" x14ac:dyDescent="0.2">
      <c r="B14" s="1"/>
      <c r="C14" s="1"/>
      <c r="D14" s="1"/>
      <c r="E14" s="1"/>
      <c r="F14" s="1"/>
      <c r="G14" s="1"/>
      <c r="H14" s="1"/>
      <c r="I14" s="1"/>
      <c r="J14" s="1"/>
    </row>
    <row r="15" spans="2:11" ht="15.75" x14ac:dyDescent="0.25">
      <c r="B15" s="80" t="s">
        <v>210</v>
      </c>
      <c r="C15" s="384">
        <f>GeneralInfo!B4</f>
        <v>0</v>
      </c>
      <c r="D15" s="384"/>
      <c r="E15" s="384"/>
      <c r="F15" s="384"/>
      <c r="G15" s="384"/>
      <c r="H15" s="58"/>
      <c r="I15" s="1"/>
      <c r="J15" s="1"/>
    </row>
    <row r="16" spans="2:11" ht="15.75" x14ac:dyDescent="0.25">
      <c r="B16" s="58" t="s">
        <v>209</v>
      </c>
      <c r="C16" s="385" t="str">
        <f>TEXT(GeneralInfo!B14,"mm/dd/yyyy")&amp; " to "&amp;TEXT(GeneralInfo!B15,"mm/dd/yyyy")</f>
        <v>01/00/1900 to 01/00/1900</v>
      </c>
      <c r="D16" s="385"/>
      <c r="E16" s="385"/>
      <c r="F16" s="385"/>
      <c r="G16" s="385"/>
      <c r="H16" s="58"/>
      <c r="I16" s="58"/>
      <c r="J16" s="58"/>
      <c r="K16" s="58"/>
    </row>
    <row r="20" spans="1:11" s="305" customFormat="1" ht="15.75" x14ac:dyDescent="0.25">
      <c r="A20" s="382" t="str">
        <f>UPPER("misrepresentation or falsification of any information contained in this cost report may be")</f>
        <v>MISREPRESENTATION OR FALSIFICATION OF ANY INFORMATION CONTAINED IN THIS COST REPORT MAY BE</v>
      </c>
      <c r="B20" s="382"/>
      <c r="C20" s="382"/>
      <c r="D20" s="382"/>
      <c r="E20" s="382"/>
      <c r="F20" s="382"/>
      <c r="G20" s="382"/>
      <c r="H20" s="382"/>
      <c r="I20" s="382"/>
      <c r="J20" s="382"/>
    </row>
    <row r="21" spans="1:11" s="305" customFormat="1" ht="15.75" x14ac:dyDescent="0.25">
      <c r="A21" s="382" t="str">
        <f>UPPER("punishable by criminal, civil and administrative action, fine and/or imprisonment under state")</f>
        <v>PUNISHABLE BY CRIMINAL, CIVIL AND ADMINISTRATIVE ACTION, FINE AND/OR IMPRISONMENT UNDER STATE</v>
      </c>
      <c r="B21" s="382"/>
      <c r="C21" s="382"/>
      <c r="D21" s="382"/>
      <c r="E21" s="382"/>
      <c r="F21" s="382"/>
      <c r="G21" s="382"/>
      <c r="H21" s="382"/>
      <c r="I21" s="382"/>
      <c r="J21" s="382"/>
    </row>
    <row r="22" spans="1:11" s="305" customFormat="1" ht="15.75" x14ac:dyDescent="0.25">
      <c r="A22" s="382" t="str">
        <f>UPPER("or federal law. Furthermore, if services identified in this report were provided or procured")</f>
        <v>OR FEDERAL LAW. FURTHERMORE, IF SERVICES IDENTIFIED IN THIS REPORT WERE PROVIDED OR PROCURED</v>
      </c>
      <c r="B22" s="382"/>
      <c r="C22" s="382"/>
      <c r="D22" s="382"/>
      <c r="E22" s="382"/>
      <c r="F22" s="382"/>
      <c r="G22" s="382"/>
      <c r="H22" s="382"/>
      <c r="I22" s="382"/>
      <c r="J22" s="382"/>
    </row>
    <row r="23" spans="1:11" s="305" customFormat="1" ht="15.75" x14ac:dyDescent="0.25">
      <c r="A23" s="382" t="str">
        <f>UPPER("through the payment directly or indirectly of a kickback or were otherwise illegal, criminal,")</f>
        <v>THROUGH THE PAYMENT DIRECTLY OR INDIRECTLY OF A KICKBACK OR WERE OTHERWISE ILLEGAL, CRIMINAL,</v>
      </c>
      <c r="B23" s="382"/>
      <c r="C23" s="382"/>
      <c r="D23" s="382"/>
      <c r="E23" s="382"/>
      <c r="F23" s="382"/>
      <c r="G23" s="382"/>
      <c r="H23" s="382"/>
      <c r="I23" s="382"/>
      <c r="J23" s="382"/>
    </row>
    <row r="24" spans="1:11" s="305" customFormat="1" ht="15.75" x14ac:dyDescent="0.25">
      <c r="A24" s="382" t="str">
        <f>UPPER("civil and administrative action, fines and/or imprisonment may result.")</f>
        <v>CIVIL AND ADMINISTRATIVE ACTION, FINES AND/OR IMPRISONMENT MAY RESULT.</v>
      </c>
      <c r="B24" s="382"/>
      <c r="C24" s="382"/>
      <c r="D24" s="382"/>
      <c r="E24" s="382"/>
      <c r="F24" s="382"/>
      <c r="G24" s="382"/>
      <c r="H24" s="382"/>
      <c r="I24" s="382"/>
      <c r="J24" s="382"/>
    </row>
    <row r="27" spans="1:11" ht="15.75" x14ac:dyDescent="0.25">
      <c r="A27" s="386" t="s">
        <v>142</v>
      </c>
      <c r="B27" s="386"/>
      <c r="C27" s="386"/>
      <c r="D27" s="386"/>
      <c r="E27" s="386"/>
      <c r="F27" s="386"/>
      <c r="G27" s="386"/>
      <c r="H27" s="386"/>
      <c r="I27" s="386"/>
      <c r="J27" s="386"/>
      <c r="K27" s="386"/>
    </row>
    <row r="28" spans="1:11" x14ac:dyDescent="0.2">
      <c r="A28" s="389" t="s">
        <v>211</v>
      </c>
      <c r="B28" s="389"/>
      <c r="C28" s="389"/>
      <c r="D28" s="389"/>
      <c r="E28" s="389"/>
      <c r="F28" s="389"/>
      <c r="G28" s="389"/>
      <c r="H28" s="389"/>
      <c r="I28" s="389"/>
      <c r="J28" s="389"/>
      <c r="K28" s="389"/>
    </row>
    <row r="29" spans="1:11" x14ac:dyDescent="0.2">
      <c r="A29" s="389"/>
      <c r="B29" s="389"/>
      <c r="C29" s="389"/>
      <c r="D29" s="389"/>
      <c r="E29" s="389"/>
      <c r="F29" s="389"/>
      <c r="G29" s="389"/>
      <c r="H29" s="389"/>
      <c r="I29" s="389"/>
      <c r="J29" s="389"/>
      <c r="K29" s="389"/>
    </row>
    <row r="30" spans="1:11" x14ac:dyDescent="0.2">
      <c r="A30" s="389"/>
      <c r="B30" s="389"/>
      <c r="C30" s="389"/>
      <c r="D30" s="389"/>
      <c r="E30" s="389"/>
      <c r="F30" s="389"/>
      <c r="G30" s="389"/>
      <c r="H30" s="389"/>
      <c r="I30" s="389"/>
      <c r="J30" s="389"/>
      <c r="K30" s="389"/>
    </row>
    <row r="31" spans="1:11" x14ac:dyDescent="0.2">
      <c r="A31" s="389"/>
      <c r="B31" s="389"/>
      <c r="C31" s="389"/>
      <c r="D31" s="389"/>
      <c r="E31" s="389"/>
      <c r="F31" s="389"/>
      <c r="G31" s="389"/>
      <c r="H31" s="389"/>
      <c r="I31" s="389"/>
      <c r="J31" s="389"/>
      <c r="K31" s="389"/>
    </row>
    <row r="32" spans="1:11" x14ac:dyDescent="0.2">
      <c r="A32" s="389"/>
      <c r="B32" s="389"/>
      <c r="C32" s="389"/>
      <c r="D32" s="389"/>
      <c r="E32" s="389"/>
      <c r="F32" s="389"/>
      <c r="G32" s="389"/>
      <c r="H32" s="389"/>
      <c r="I32" s="389"/>
      <c r="J32" s="389"/>
      <c r="K32" s="389"/>
    </row>
    <row r="33" spans="1:11" x14ac:dyDescent="0.2">
      <c r="A33" s="389"/>
      <c r="B33" s="389"/>
      <c r="C33" s="389"/>
      <c r="D33" s="389"/>
      <c r="E33" s="389"/>
      <c r="F33" s="389"/>
      <c r="G33" s="389"/>
      <c r="H33" s="389"/>
      <c r="I33" s="389"/>
      <c r="J33" s="389"/>
      <c r="K33" s="389"/>
    </row>
    <row r="34" spans="1:11" x14ac:dyDescent="0.2">
      <c r="A34" s="389"/>
      <c r="B34" s="389"/>
      <c r="C34" s="389"/>
      <c r="D34" s="389"/>
      <c r="E34" s="389"/>
      <c r="F34" s="389"/>
      <c r="G34" s="389"/>
      <c r="H34" s="389"/>
      <c r="I34" s="389"/>
      <c r="J34" s="389"/>
      <c r="K34" s="389"/>
    </row>
    <row r="35" spans="1:11" ht="21.75" customHeight="1" x14ac:dyDescent="0.2">
      <c r="A35" s="4"/>
      <c r="B35" s="4"/>
      <c r="C35" s="4"/>
      <c r="D35" s="4"/>
      <c r="G35" s="4"/>
      <c r="H35" s="4"/>
      <c r="I35" s="4"/>
      <c r="J35" s="4"/>
      <c r="K35" s="4"/>
    </row>
    <row r="36" spans="1:11" ht="15" customHeight="1" x14ac:dyDescent="0.2">
      <c r="A36" s="387" t="s">
        <v>67</v>
      </c>
      <c r="B36" s="387"/>
      <c r="C36" s="388"/>
      <c r="D36" s="387"/>
      <c r="E36" s="5"/>
      <c r="G36" s="387" t="s">
        <v>56</v>
      </c>
      <c r="H36" s="387"/>
      <c r="I36" s="387"/>
      <c r="J36" s="387"/>
      <c r="K36" s="387"/>
    </row>
    <row r="37" spans="1:11" ht="15" customHeight="1" x14ac:dyDescent="0.2">
      <c r="A37" s="20"/>
      <c r="B37" s="20"/>
      <c r="C37" s="20"/>
      <c r="D37" s="20"/>
      <c r="E37" s="5"/>
      <c r="G37" s="5"/>
      <c r="H37" s="5"/>
      <c r="I37" s="5"/>
      <c r="J37" s="5"/>
      <c r="K37" s="5"/>
    </row>
    <row r="38" spans="1:11" ht="15" customHeight="1" x14ac:dyDescent="0.2">
      <c r="A38" s="20"/>
      <c r="B38" s="20"/>
      <c r="C38" s="20"/>
      <c r="D38" s="20"/>
      <c r="E38" s="5"/>
      <c r="G38" s="5"/>
      <c r="H38" s="5"/>
      <c r="I38" s="5"/>
      <c r="J38" s="5"/>
      <c r="K38" s="5"/>
    </row>
    <row r="39" spans="1:11" ht="18" customHeight="1" x14ac:dyDescent="0.2">
      <c r="A39" s="4"/>
      <c r="B39" s="4"/>
      <c r="C39" s="4"/>
      <c r="D39" s="4"/>
      <c r="G39" s="4"/>
      <c r="H39" s="4"/>
      <c r="I39" s="4"/>
      <c r="J39" s="4"/>
      <c r="K39" s="4"/>
    </row>
    <row r="40" spans="1:11" x14ac:dyDescent="0.2">
      <c r="A40" s="387" t="s">
        <v>53</v>
      </c>
      <c r="B40" s="387"/>
      <c r="C40" s="388"/>
      <c r="D40" s="387"/>
      <c r="G40" s="387" t="s">
        <v>57</v>
      </c>
      <c r="H40" s="387"/>
      <c r="I40" s="387"/>
      <c r="J40" s="387"/>
      <c r="K40" s="387"/>
    </row>
    <row r="41" spans="1:11" x14ac:dyDescent="0.2">
      <c r="A41" s="20"/>
      <c r="B41" s="20"/>
      <c r="C41" s="20"/>
      <c r="D41" s="20"/>
      <c r="G41" s="20"/>
      <c r="H41" s="20"/>
      <c r="I41" s="20"/>
      <c r="J41" s="20"/>
      <c r="K41" s="20"/>
    </row>
    <row r="42" spans="1:11" x14ac:dyDescent="0.2">
      <c r="A42" s="20"/>
      <c r="B42" s="20"/>
      <c r="C42" s="20"/>
      <c r="D42" s="20"/>
      <c r="G42" s="20"/>
      <c r="H42" s="20"/>
      <c r="I42" s="20"/>
      <c r="J42" s="20"/>
      <c r="K42" s="20"/>
    </row>
    <row r="43" spans="1:11" ht="18" customHeight="1" x14ac:dyDescent="0.2">
      <c r="A43" s="4"/>
      <c r="B43" s="4"/>
      <c r="C43" s="4"/>
      <c r="D43" s="4"/>
      <c r="G43" s="4"/>
      <c r="H43" s="4"/>
      <c r="I43" s="4"/>
      <c r="J43" s="4"/>
      <c r="K43" s="4"/>
    </row>
    <row r="44" spans="1:11" x14ac:dyDescent="0.2">
      <c r="A44" s="387" t="s">
        <v>35</v>
      </c>
      <c r="B44" s="387"/>
      <c r="C44" s="388"/>
      <c r="D44" s="387"/>
      <c r="G44" s="387" t="s">
        <v>54</v>
      </c>
      <c r="H44" s="387"/>
      <c r="I44" s="387"/>
      <c r="J44" s="387"/>
      <c r="K44" s="387"/>
    </row>
    <row r="45" spans="1:11" x14ac:dyDescent="0.2">
      <c r="A45" s="20"/>
      <c r="B45" s="20"/>
      <c r="C45" s="20"/>
      <c r="D45" s="20"/>
      <c r="G45" s="20"/>
      <c r="H45" s="20"/>
      <c r="I45" s="20"/>
      <c r="J45" s="20"/>
      <c r="K45" s="20"/>
    </row>
    <row r="46" spans="1:11" x14ac:dyDescent="0.2">
      <c r="A46" s="20"/>
      <c r="B46" s="20"/>
      <c r="C46" s="20"/>
      <c r="D46" s="20"/>
      <c r="G46" s="20"/>
      <c r="H46" s="20"/>
      <c r="I46" s="20"/>
      <c r="J46" s="20"/>
      <c r="K46" s="20"/>
    </row>
    <row r="47" spans="1:11" ht="18" customHeight="1" x14ac:dyDescent="0.2">
      <c r="A47" s="4"/>
      <c r="B47" s="4"/>
      <c r="C47" s="4"/>
      <c r="D47" s="4"/>
      <c r="G47" s="4"/>
      <c r="H47" s="4"/>
      <c r="I47" s="4"/>
      <c r="J47" s="4"/>
      <c r="K47" s="4"/>
    </row>
    <row r="48" spans="1:11" x14ac:dyDescent="0.2">
      <c r="A48" s="387" t="s">
        <v>55</v>
      </c>
      <c r="B48" s="387"/>
      <c r="C48" s="388"/>
      <c r="D48" s="387"/>
      <c r="G48" s="387" t="s">
        <v>69</v>
      </c>
      <c r="H48" s="387"/>
      <c r="I48" s="387"/>
      <c r="J48" s="387"/>
      <c r="K48" s="387"/>
    </row>
  </sheetData>
  <mergeCells count="20">
    <mergeCell ref="A27:K27"/>
    <mergeCell ref="A48:D48"/>
    <mergeCell ref="G48:K48"/>
    <mergeCell ref="A36:D36"/>
    <mergeCell ref="G36:K36"/>
    <mergeCell ref="A40:D40"/>
    <mergeCell ref="G40:K40"/>
    <mergeCell ref="A44:D44"/>
    <mergeCell ref="G44:K44"/>
    <mergeCell ref="A28:K34"/>
    <mergeCell ref="C6:K6"/>
    <mergeCell ref="C7:K7"/>
    <mergeCell ref="C8:K8"/>
    <mergeCell ref="C15:G15"/>
    <mergeCell ref="C16:G16"/>
    <mergeCell ref="A20:J20"/>
    <mergeCell ref="A21:J21"/>
    <mergeCell ref="A22:J22"/>
    <mergeCell ref="A23:J23"/>
    <mergeCell ref="A24:J24"/>
  </mergeCells>
  <printOptions horizontalCentered="1"/>
  <pageMargins left="0.5" right="0.5" top="0.5" bottom="1" header="0.5" footer="0.5"/>
  <pageSetup scale="63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90B1C-0E67-41F0-824C-F8F8CCAC9C40}">
  <sheetPr>
    <pageSetUpPr autoPageBreaks="0" fitToPage="1"/>
  </sheetPr>
  <dimension ref="A1:O31"/>
  <sheetViews>
    <sheetView showGridLines="0" showOutlineSymbols="0" zoomScale="75" zoomScaleNormal="75" workbookViewId="0">
      <selection activeCell="C10" sqref="C10"/>
    </sheetView>
  </sheetViews>
  <sheetFormatPr defaultColWidth="9.6640625" defaultRowHeight="15" x14ac:dyDescent="0.2"/>
  <cols>
    <col min="1" max="1" width="3.109375" style="306" bestFit="1" customWidth="1"/>
    <col min="2" max="2" width="58.109375" style="306" customWidth="1"/>
    <col min="3" max="3" width="11.77734375" style="306" customWidth="1"/>
    <col min="4" max="4" width="0.88671875" style="306" customWidth="1"/>
    <col min="5" max="5" width="11.33203125" style="306" customWidth="1"/>
    <col min="6" max="6" width="0.88671875" style="306" customWidth="1"/>
    <col min="7" max="7" width="13.77734375" style="306" customWidth="1"/>
    <col min="8" max="8" width="0.88671875" style="306" customWidth="1"/>
    <col min="9" max="9" width="12.21875" style="306" customWidth="1"/>
    <col min="10" max="10" width="0.88671875" style="306" customWidth="1"/>
    <col min="11" max="11" width="13.77734375" style="306" customWidth="1"/>
    <col min="12" max="12" width="0.88671875" style="306" customWidth="1"/>
    <col min="13" max="13" width="13.77734375" style="306" customWidth="1"/>
    <col min="14" max="14" width="17.88671875" style="306" bestFit="1" customWidth="1"/>
    <col min="15" max="16384" width="9.6640625" style="306"/>
  </cols>
  <sheetData>
    <row r="1" spans="1:15" ht="15.75" x14ac:dyDescent="0.25">
      <c r="E1" s="307"/>
      <c r="M1" s="307" t="str">
        <f>IF(GeneralInfo!$B$13="","",GeneralInfo!$B$13)</f>
        <v/>
      </c>
    </row>
    <row r="2" spans="1:15" ht="15.75" x14ac:dyDescent="0.25">
      <c r="M2" s="307" t="s">
        <v>817</v>
      </c>
    </row>
    <row r="3" spans="1:15" ht="15.75" x14ac:dyDescent="0.25">
      <c r="M3" s="307">
        <f>GeneralInfo!B17</f>
        <v>0</v>
      </c>
    </row>
    <row r="4" spans="1:15" ht="15.75" customHeight="1" x14ac:dyDescent="0.25">
      <c r="A4" s="397">
        <f>GeneralInfo!$B$4</f>
        <v>0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176"/>
      <c r="O4" s="176"/>
    </row>
    <row r="5" spans="1:15" ht="15.75" x14ac:dyDescent="0.25">
      <c r="A5" s="398" t="s">
        <v>818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</row>
    <row r="6" spans="1:15" ht="15.75" x14ac:dyDescent="0.25">
      <c r="A6" s="397" t="str">
        <f>"For the Period "&amp;TEXT(GeneralInfo!$B$14,"mm/dd/yyyy")&amp;" to "&amp;TEXT(GeneralInfo!$B$15,"mm/dd/yyyy")</f>
        <v>For the Period 01/00/1900 to 01/00/1900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176"/>
      <c r="O6" s="176"/>
    </row>
    <row r="7" spans="1:15" ht="15.75" x14ac:dyDescent="0.25">
      <c r="A7" s="308"/>
      <c r="C7" s="309"/>
      <c r="D7" s="309"/>
      <c r="E7" s="309"/>
      <c r="F7" s="309"/>
      <c r="G7" s="309"/>
    </row>
    <row r="8" spans="1:15" ht="15.75" x14ac:dyDescent="0.25">
      <c r="B8" s="310">
        <v>1</v>
      </c>
      <c r="C8" s="310">
        <v>2</v>
      </c>
      <c r="D8" s="310"/>
      <c r="E8" s="310">
        <v>3</v>
      </c>
      <c r="G8" s="310">
        <v>4</v>
      </c>
      <c r="I8" s="310">
        <v>5</v>
      </c>
      <c r="J8" s="310"/>
      <c r="K8" s="310">
        <v>6</v>
      </c>
      <c r="L8" s="310"/>
      <c r="M8" s="310">
        <v>7</v>
      </c>
    </row>
    <row r="9" spans="1:15" ht="71.25" customHeight="1" thickBot="1" x14ac:dyDescent="0.3">
      <c r="B9" s="311"/>
      <c r="C9" s="311" t="s">
        <v>725</v>
      </c>
      <c r="D9" s="312"/>
      <c r="E9" s="311" t="s">
        <v>726</v>
      </c>
      <c r="G9" s="311" t="s">
        <v>727</v>
      </c>
      <c r="I9" s="311" t="s">
        <v>808</v>
      </c>
      <c r="J9" s="313"/>
      <c r="K9" s="311" t="s">
        <v>728</v>
      </c>
      <c r="L9" s="313"/>
      <c r="M9" s="311" t="s">
        <v>780</v>
      </c>
    </row>
    <row r="10" spans="1:15" ht="30.75" customHeight="1" x14ac:dyDescent="0.2">
      <c r="A10" s="314">
        <v>1</v>
      </c>
      <c r="B10" s="355" t="s">
        <v>783</v>
      </c>
      <c r="C10" s="315">
        <v>0</v>
      </c>
      <c r="D10" s="316"/>
      <c r="E10" s="317">
        <f>IFERROR(ROUND(('sch L-R&amp;B-1'!F23+'sch L-R&amp;B-1'!L23)/'sch L-R&amp;B-1'!T23,6),0)</f>
        <v>0</v>
      </c>
      <c r="G10" s="318">
        <f>ROUND(C10*E10,0)</f>
        <v>0</v>
      </c>
      <c r="I10" s="317">
        <f>IFERROR(IF(($G$15+$G$16)&gt;$G$14,1,($G$15+$G$16)/$G$14),0)</f>
        <v>0</v>
      </c>
      <c r="J10" s="319"/>
      <c r="K10" s="318">
        <f>G10*I10</f>
        <v>0</v>
      </c>
      <c r="L10" s="320"/>
      <c r="M10" s="318">
        <f>IF(K10=G10,C10,K10/E10)</f>
        <v>0</v>
      </c>
      <c r="N10" s="306" t="s">
        <v>820</v>
      </c>
    </row>
    <row r="11" spans="1:15" ht="30.75" customHeight="1" x14ac:dyDescent="0.2">
      <c r="A11" s="314">
        <v>2</v>
      </c>
      <c r="B11" s="355" t="s">
        <v>784</v>
      </c>
      <c r="C11" s="321">
        <v>0</v>
      </c>
      <c r="D11" s="316"/>
      <c r="E11" s="317">
        <f>$E$10</f>
        <v>0</v>
      </c>
      <c r="G11" s="318">
        <f>ROUND(C11*E11,0)</f>
        <v>0</v>
      </c>
      <c r="I11" s="317">
        <f>IFERROR(IF(($G$15+$G$16)&gt;$G$14,1,($G$15+$G$16)/$G$14),0)</f>
        <v>0</v>
      </c>
      <c r="J11" s="319"/>
      <c r="K11" s="318">
        <f>G11*I11</f>
        <v>0</v>
      </c>
      <c r="L11" s="320"/>
      <c r="M11" s="318">
        <f>IF(K11=G11,C11,K11/E11)</f>
        <v>0</v>
      </c>
      <c r="N11" s="306" t="s">
        <v>785</v>
      </c>
    </row>
    <row r="12" spans="1:15" ht="30.75" customHeight="1" x14ac:dyDescent="0.2">
      <c r="A12" s="314">
        <v>3</v>
      </c>
      <c r="B12" s="355" t="s">
        <v>779</v>
      </c>
      <c r="C12" s="321">
        <v>0</v>
      </c>
      <c r="D12" s="316"/>
      <c r="E12" s="317">
        <f>$E$10</f>
        <v>0</v>
      </c>
      <c r="G12" s="318">
        <f>ROUND(C12*E12,0)</f>
        <v>0</v>
      </c>
      <c r="I12" s="317">
        <f>IFERROR(IF(($G$15+$G$16)&gt;$G$14,1,($G$15+$G$16)/$G$14),0)</f>
        <v>0</v>
      </c>
      <c r="J12" s="319"/>
      <c r="K12" s="318">
        <f t="shared" ref="K12:K13" si="0">G12*I12</f>
        <v>0</v>
      </c>
      <c r="L12" s="320"/>
      <c r="M12" s="318">
        <f>IF(K12=G12,C12,K12/E12)</f>
        <v>0</v>
      </c>
      <c r="N12" s="306" t="s">
        <v>821</v>
      </c>
    </row>
    <row r="13" spans="1:15" ht="30.75" customHeight="1" x14ac:dyDescent="0.2">
      <c r="A13" s="314">
        <v>4</v>
      </c>
      <c r="B13" s="355" t="s">
        <v>787</v>
      </c>
      <c r="C13" s="321">
        <v>0</v>
      </c>
      <c r="D13" s="316"/>
      <c r="E13" s="317">
        <f>$E$10</f>
        <v>0</v>
      </c>
      <c r="G13" s="318">
        <f>ROUND(C13*E13,0)</f>
        <v>0</v>
      </c>
      <c r="I13" s="317">
        <f>IFERROR(IF(($G$15+$G$16)&gt;$G$14,1,($G$15+$G$16)/$G$14),0)</f>
        <v>0</v>
      </c>
      <c r="J13" s="319"/>
      <c r="K13" s="318">
        <f t="shared" si="0"/>
        <v>0</v>
      </c>
      <c r="L13" s="320"/>
      <c r="M13" s="321">
        <f>IF(K13=G13,C13,K13/E13)</f>
        <v>0</v>
      </c>
      <c r="N13" s="306" t="s">
        <v>788</v>
      </c>
    </row>
    <row r="14" spans="1:15" ht="30.75" customHeight="1" x14ac:dyDescent="0.2">
      <c r="A14" s="314">
        <v>5</v>
      </c>
      <c r="B14" s="322" t="s">
        <v>789</v>
      </c>
      <c r="C14" s="323">
        <f>SUM(C10:C13)</f>
        <v>0</v>
      </c>
      <c r="D14" s="316"/>
      <c r="E14" s="324"/>
      <c r="G14" s="323">
        <f>SUM(G10:G13)</f>
        <v>0</v>
      </c>
      <c r="K14" s="325"/>
      <c r="L14" s="320"/>
      <c r="M14" s="326"/>
    </row>
    <row r="15" spans="1:15" ht="30.75" customHeight="1" x14ac:dyDescent="0.2">
      <c r="A15" s="306">
        <v>6</v>
      </c>
      <c r="B15" s="306" t="s">
        <v>819</v>
      </c>
      <c r="G15" s="321">
        <v>0</v>
      </c>
      <c r="K15" s="318">
        <f>SUM(K10:K13)</f>
        <v>0</v>
      </c>
      <c r="L15" s="327"/>
      <c r="M15" s="318">
        <f>SUM(M10:M13)</f>
        <v>0</v>
      </c>
      <c r="N15" s="356" t="s">
        <v>729</v>
      </c>
    </row>
    <row r="16" spans="1:15" ht="30.75" customHeight="1" x14ac:dyDescent="0.2">
      <c r="A16" s="306">
        <v>7</v>
      </c>
      <c r="B16" s="306" t="s">
        <v>807</v>
      </c>
      <c r="G16" s="321">
        <v>0</v>
      </c>
      <c r="N16" s="356"/>
    </row>
    <row r="17" spans="1:13" ht="30.75" customHeight="1" x14ac:dyDescent="0.2">
      <c r="A17" s="306">
        <v>8</v>
      </c>
      <c r="B17" s="306" t="s">
        <v>809</v>
      </c>
      <c r="G17" s="323">
        <f>G14-G15-G16</f>
        <v>0</v>
      </c>
      <c r="M17" s="328"/>
    </row>
    <row r="20" spans="1:13" x14ac:dyDescent="0.2">
      <c r="A20" s="356" t="s">
        <v>723</v>
      </c>
      <c r="B20" s="306" t="s">
        <v>806</v>
      </c>
    </row>
    <row r="22" spans="1:13" x14ac:dyDescent="0.2">
      <c r="A22" s="306" t="s">
        <v>790</v>
      </c>
      <c r="B22" s="306" t="s">
        <v>791</v>
      </c>
    </row>
    <row r="23" spans="1:13" ht="6.75" customHeight="1" x14ac:dyDescent="0.2">
      <c r="A23" s="357"/>
    </row>
    <row r="24" spans="1:13" x14ac:dyDescent="0.2">
      <c r="A24" s="357"/>
      <c r="B24" s="306" t="s">
        <v>792</v>
      </c>
    </row>
    <row r="25" spans="1:13" x14ac:dyDescent="0.2">
      <c r="B25" s="306" t="s">
        <v>793</v>
      </c>
    </row>
    <row r="26" spans="1:13" x14ac:dyDescent="0.2">
      <c r="B26" s="306" t="s">
        <v>794</v>
      </c>
    </row>
    <row r="27" spans="1:13" x14ac:dyDescent="0.2">
      <c r="B27" s="306" t="s">
        <v>795</v>
      </c>
    </row>
    <row r="28" spans="1:13" x14ac:dyDescent="0.2">
      <c r="B28" s="306" t="s">
        <v>796</v>
      </c>
    </row>
    <row r="30" spans="1:13" x14ac:dyDescent="0.2">
      <c r="A30" s="306" t="s">
        <v>788</v>
      </c>
      <c r="B30" s="356" t="s">
        <v>797</v>
      </c>
    </row>
    <row r="31" spans="1:13" x14ac:dyDescent="0.2">
      <c r="B31" s="306" t="s">
        <v>798</v>
      </c>
    </row>
  </sheetData>
  <mergeCells count="3">
    <mergeCell ref="A4:M4"/>
    <mergeCell ref="A5:M5"/>
    <mergeCell ref="A6:M6"/>
  </mergeCells>
  <printOptions horizontalCentered="1"/>
  <pageMargins left="0.5" right="0.5" top="0.5" bottom="0.5" header="0.5" footer="0.5"/>
  <pageSetup scale="67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330D4-7760-4010-ACA0-2404CB38F022}">
  <sheetPr>
    <pageSetUpPr autoPageBreaks="0" fitToPage="1"/>
  </sheetPr>
  <dimension ref="A1:O31"/>
  <sheetViews>
    <sheetView showGridLines="0" showOutlineSymbols="0" zoomScale="75" zoomScaleNormal="75" workbookViewId="0">
      <selection activeCell="C10" sqref="C10"/>
    </sheetView>
  </sheetViews>
  <sheetFormatPr defaultColWidth="9.6640625" defaultRowHeight="15" x14ac:dyDescent="0.2"/>
  <cols>
    <col min="1" max="1" width="3.109375" style="306" bestFit="1" customWidth="1"/>
    <col min="2" max="2" width="58.109375" style="306" customWidth="1"/>
    <col min="3" max="3" width="11.77734375" style="306" customWidth="1"/>
    <col min="4" max="4" width="0.88671875" style="306" customWidth="1"/>
    <col min="5" max="5" width="11.33203125" style="306" customWidth="1"/>
    <col min="6" max="6" width="0.88671875" style="306" customWidth="1"/>
    <col min="7" max="7" width="13.77734375" style="306" customWidth="1"/>
    <col min="8" max="8" width="0.88671875" style="306" customWidth="1"/>
    <col min="9" max="9" width="12.21875" style="306" customWidth="1"/>
    <col min="10" max="10" width="0.88671875" style="306" customWidth="1"/>
    <col min="11" max="11" width="13.77734375" style="306" customWidth="1"/>
    <col min="12" max="12" width="0.88671875" style="306" customWidth="1"/>
    <col min="13" max="13" width="13.77734375" style="306" customWidth="1"/>
    <col min="14" max="16384" width="9.6640625" style="306"/>
  </cols>
  <sheetData>
    <row r="1" spans="1:15" ht="15.75" x14ac:dyDescent="0.25">
      <c r="E1" s="307"/>
      <c r="M1" s="307" t="str">
        <f>IF(GeneralInfo!$B$13="","",GeneralInfo!$B$13)</f>
        <v/>
      </c>
    </row>
    <row r="2" spans="1:15" ht="15.75" x14ac:dyDescent="0.25">
      <c r="M2" s="307" t="s">
        <v>750</v>
      </c>
    </row>
    <row r="3" spans="1:15" ht="15.75" x14ac:dyDescent="0.25">
      <c r="M3" s="307">
        <f>GeneralInfo!B20</f>
        <v>0</v>
      </c>
    </row>
    <row r="4" spans="1:15" ht="15.75" customHeight="1" x14ac:dyDescent="0.25">
      <c r="A4" s="397">
        <f>GeneralInfo!$B$4</f>
        <v>0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176"/>
      <c r="O4" s="176"/>
    </row>
    <row r="5" spans="1:15" ht="15.75" x14ac:dyDescent="0.25">
      <c r="A5" s="398" t="s">
        <v>751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</row>
    <row r="6" spans="1:15" ht="15.75" x14ac:dyDescent="0.25">
      <c r="A6" s="397" t="str">
        <f>"For the Period "&amp;TEXT(GeneralInfo!$B$14,"mm/dd/yyyy")&amp;" to "&amp;TEXT(GeneralInfo!$B$15,"mm/dd/yyyy")</f>
        <v>For the Period 01/00/1900 to 01/00/1900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176"/>
      <c r="O6" s="176"/>
    </row>
    <row r="7" spans="1:15" ht="15.75" x14ac:dyDescent="0.25">
      <c r="A7" s="308"/>
      <c r="C7" s="309"/>
      <c r="D7" s="309"/>
      <c r="E7" s="309"/>
      <c r="F7" s="309"/>
      <c r="G7" s="309"/>
    </row>
    <row r="8" spans="1:15" ht="15.75" x14ac:dyDescent="0.25">
      <c r="B8" s="310">
        <v>1</v>
      </c>
      <c r="C8" s="310">
        <v>2</v>
      </c>
      <c r="D8" s="310"/>
      <c r="E8" s="310">
        <v>3</v>
      </c>
      <c r="G8" s="310">
        <v>4</v>
      </c>
      <c r="I8" s="310">
        <v>5</v>
      </c>
      <c r="J8" s="310"/>
      <c r="K8" s="310">
        <v>6</v>
      </c>
      <c r="L8" s="310"/>
      <c r="M8" s="310">
        <v>7</v>
      </c>
    </row>
    <row r="9" spans="1:15" ht="71.25" customHeight="1" thickBot="1" x14ac:dyDescent="0.3">
      <c r="B9" s="311"/>
      <c r="C9" s="311" t="s">
        <v>725</v>
      </c>
      <c r="D9" s="312"/>
      <c r="E9" s="311" t="s">
        <v>726</v>
      </c>
      <c r="G9" s="311" t="s">
        <v>727</v>
      </c>
      <c r="I9" s="311" t="s">
        <v>808</v>
      </c>
      <c r="J9" s="313"/>
      <c r="K9" s="311" t="s">
        <v>728</v>
      </c>
      <c r="L9" s="313"/>
      <c r="M9" s="311" t="s">
        <v>780</v>
      </c>
    </row>
    <row r="10" spans="1:15" ht="30.75" customHeight="1" x14ac:dyDescent="0.2">
      <c r="A10" s="314">
        <v>1</v>
      </c>
      <c r="B10" s="355" t="s">
        <v>783</v>
      </c>
      <c r="C10" s="315">
        <v>0</v>
      </c>
      <c r="D10" s="316"/>
      <c r="E10" s="317">
        <f>IFERROR(ROUND(('sch L-R&amp;B-2'!F23+'sch L-R&amp;B-2'!L23)/'sch L-R&amp;B-2'!T23,6),0)</f>
        <v>0</v>
      </c>
      <c r="G10" s="318">
        <f>ROUND(C10*E10,0)</f>
        <v>0</v>
      </c>
      <c r="I10" s="317">
        <f>IFERROR(IF(($G$15+$G$16)&gt;$G$14,1,($G$15+$G$16)/$G$14),0)</f>
        <v>0</v>
      </c>
      <c r="J10" s="319"/>
      <c r="K10" s="318">
        <f>G10*I10</f>
        <v>0</v>
      </c>
      <c r="L10" s="320"/>
      <c r="M10" s="318">
        <f>IF(K10=G10,C10,K10/E10)</f>
        <v>0</v>
      </c>
      <c r="N10" s="306" t="s">
        <v>781</v>
      </c>
    </row>
    <row r="11" spans="1:15" ht="30.75" customHeight="1" x14ac:dyDescent="0.2">
      <c r="A11" s="314">
        <v>2</v>
      </c>
      <c r="B11" s="355" t="s">
        <v>784</v>
      </c>
      <c r="C11" s="321">
        <v>0</v>
      </c>
      <c r="D11" s="316"/>
      <c r="E11" s="317">
        <f>$E$10</f>
        <v>0</v>
      </c>
      <c r="G11" s="318">
        <f>ROUND(C11*E11,0)</f>
        <v>0</v>
      </c>
      <c r="I11" s="317">
        <f>IFERROR(IF(($G$15+$G$16)&gt;$G$14,1,($G$15+$G$16)/$G$14),0)</f>
        <v>0</v>
      </c>
      <c r="J11" s="319"/>
      <c r="K11" s="318">
        <f>G11*I11</f>
        <v>0</v>
      </c>
      <c r="L11" s="320"/>
      <c r="M11" s="318">
        <f>IF(K11=G11,C11,K11/E11)</f>
        <v>0</v>
      </c>
      <c r="N11" s="306" t="s">
        <v>785</v>
      </c>
    </row>
    <row r="12" spans="1:15" ht="30.75" customHeight="1" x14ac:dyDescent="0.2">
      <c r="A12" s="314">
        <v>3</v>
      </c>
      <c r="B12" s="355" t="s">
        <v>779</v>
      </c>
      <c r="C12" s="321">
        <v>0</v>
      </c>
      <c r="D12" s="316"/>
      <c r="E12" s="317">
        <f>$E$10</f>
        <v>0</v>
      </c>
      <c r="G12" s="318">
        <f>ROUND(C12*E12,0)</f>
        <v>0</v>
      </c>
      <c r="I12" s="317">
        <f>IFERROR(IF(($G$15+$G$16)&gt;$G$14,1,($G$15+$G$16)/$G$14),0)</f>
        <v>0</v>
      </c>
      <c r="J12" s="319"/>
      <c r="K12" s="318">
        <f t="shared" ref="K12:K13" si="0">G12*I12</f>
        <v>0</v>
      </c>
      <c r="L12" s="320"/>
      <c r="M12" s="318">
        <f>IF(K12=G12,C12,K12/E12)</f>
        <v>0</v>
      </c>
      <c r="N12" s="306" t="s">
        <v>782</v>
      </c>
    </row>
    <row r="13" spans="1:15" ht="30.75" customHeight="1" x14ac:dyDescent="0.2">
      <c r="A13" s="314">
        <v>4</v>
      </c>
      <c r="B13" s="355" t="s">
        <v>787</v>
      </c>
      <c r="C13" s="321">
        <v>0</v>
      </c>
      <c r="D13" s="316"/>
      <c r="E13" s="317">
        <f>$E$10</f>
        <v>0</v>
      </c>
      <c r="G13" s="318">
        <f>ROUND(C13*E13,0)</f>
        <v>0</v>
      </c>
      <c r="I13" s="317">
        <f>IFERROR(IF(($G$15+$G$16)&gt;$G$14,1,($G$15+$G$16)/$G$14),0)</f>
        <v>0</v>
      </c>
      <c r="J13" s="319"/>
      <c r="K13" s="318">
        <f t="shared" si="0"/>
        <v>0</v>
      </c>
      <c r="L13" s="320"/>
      <c r="M13" s="321">
        <f>IF(K13=G13,C13,K13/E13)</f>
        <v>0</v>
      </c>
      <c r="N13" s="306" t="s">
        <v>788</v>
      </c>
    </row>
    <row r="14" spans="1:15" ht="30.75" customHeight="1" x14ac:dyDescent="0.2">
      <c r="A14" s="314">
        <v>5</v>
      </c>
      <c r="B14" s="322" t="s">
        <v>789</v>
      </c>
      <c r="C14" s="323">
        <f>SUM(C10:C13)</f>
        <v>0</v>
      </c>
      <c r="D14" s="316"/>
      <c r="E14" s="324"/>
      <c r="G14" s="323">
        <f>SUM(G10:G13)</f>
        <v>0</v>
      </c>
      <c r="K14" s="325"/>
      <c r="L14" s="320"/>
      <c r="M14" s="326"/>
    </row>
    <row r="15" spans="1:15" ht="30.75" customHeight="1" x14ac:dyDescent="0.2">
      <c r="A15" s="306">
        <v>6</v>
      </c>
      <c r="B15" s="306" t="s">
        <v>749</v>
      </c>
      <c r="G15" s="321">
        <v>0</v>
      </c>
      <c r="K15" s="318">
        <f>SUM(K10:K13)</f>
        <v>0</v>
      </c>
      <c r="L15" s="327"/>
      <c r="M15" s="318">
        <f>SUM(M10:M13)</f>
        <v>0</v>
      </c>
      <c r="N15" s="356" t="s">
        <v>729</v>
      </c>
    </row>
    <row r="16" spans="1:15" ht="30.75" customHeight="1" x14ac:dyDescent="0.2">
      <c r="A16" s="306">
        <v>7</v>
      </c>
      <c r="B16" s="306" t="s">
        <v>807</v>
      </c>
      <c r="G16" s="321">
        <v>0</v>
      </c>
      <c r="N16" s="356"/>
    </row>
    <row r="17" spans="1:13" ht="30.75" customHeight="1" x14ac:dyDescent="0.2">
      <c r="A17" s="306">
        <v>8</v>
      </c>
      <c r="B17" s="306" t="s">
        <v>809</v>
      </c>
      <c r="G17" s="323">
        <f>G14-G15-G16</f>
        <v>0</v>
      </c>
      <c r="M17" s="328"/>
    </row>
    <row r="20" spans="1:13" x14ac:dyDescent="0.2">
      <c r="A20" s="356" t="s">
        <v>723</v>
      </c>
      <c r="B20" s="306" t="s">
        <v>806</v>
      </c>
    </row>
    <row r="22" spans="1:13" x14ac:dyDescent="0.2">
      <c r="A22" s="306" t="s">
        <v>790</v>
      </c>
      <c r="B22" s="306" t="s">
        <v>791</v>
      </c>
    </row>
    <row r="23" spans="1:13" ht="6.75" customHeight="1" x14ac:dyDescent="0.2">
      <c r="A23" s="357"/>
    </row>
    <row r="24" spans="1:13" x14ac:dyDescent="0.2">
      <c r="A24" s="357"/>
      <c r="B24" s="306" t="s">
        <v>792</v>
      </c>
    </row>
    <row r="25" spans="1:13" x14ac:dyDescent="0.2">
      <c r="B25" s="306" t="s">
        <v>793</v>
      </c>
    </row>
    <row r="26" spans="1:13" x14ac:dyDescent="0.2">
      <c r="B26" s="306" t="s">
        <v>794</v>
      </c>
    </row>
    <row r="27" spans="1:13" x14ac:dyDescent="0.2">
      <c r="B27" s="306" t="s">
        <v>795</v>
      </c>
    </row>
    <row r="28" spans="1:13" x14ac:dyDescent="0.2">
      <c r="B28" s="306" t="s">
        <v>796</v>
      </c>
    </row>
    <row r="30" spans="1:13" x14ac:dyDescent="0.2">
      <c r="A30" s="306" t="s">
        <v>788</v>
      </c>
      <c r="B30" s="356" t="s">
        <v>797</v>
      </c>
    </row>
    <row r="31" spans="1:13" x14ac:dyDescent="0.2">
      <c r="B31" s="306" t="s">
        <v>798</v>
      </c>
    </row>
  </sheetData>
  <mergeCells count="3">
    <mergeCell ref="A4:M4"/>
    <mergeCell ref="A5:M5"/>
    <mergeCell ref="A6:M6"/>
  </mergeCells>
  <printOptions horizontalCentered="1"/>
  <pageMargins left="0.5" right="0.5" top="0.5" bottom="0.5" header="0.5" footer="0.5"/>
  <pageSetup scale="66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6DA95-5BCD-4FF1-87DD-2F6E02660288}">
  <sheetPr>
    <pageSetUpPr autoPageBreaks="0" fitToPage="1"/>
  </sheetPr>
  <dimension ref="A1:O31"/>
  <sheetViews>
    <sheetView showGridLines="0" showOutlineSymbols="0" zoomScale="75" zoomScaleNormal="75" workbookViewId="0">
      <selection activeCell="C10" sqref="C10"/>
    </sheetView>
  </sheetViews>
  <sheetFormatPr defaultColWidth="9.6640625" defaultRowHeight="15" x14ac:dyDescent="0.2"/>
  <cols>
    <col min="1" max="1" width="3.109375" style="306" bestFit="1" customWidth="1"/>
    <col min="2" max="2" width="58.109375" style="306" customWidth="1"/>
    <col min="3" max="3" width="11.77734375" style="306" customWidth="1"/>
    <col min="4" max="4" width="0.88671875" style="306" customWidth="1"/>
    <col min="5" max="5" width="11.33203125" style="306" customWidth="1"/>
    <col min="6" max="6" width="0.88671875" style="306" customWidth="1"/>
    <col min="7" max="7" width="13.77734375" style="306" customWidth="1"/>
    <col min="8" max="8" width="0.88671875" style="306" customWidth="1"/>
    <col min="9" max="9" width="12.21875" style="306" customWidth="1"/>
    <col min="10" max="10" width="0.88671875" style="306" customWidth="1"/>
    <col min="11" max="11" width="13.77734375" style="306" customWidth="1"/>
    <col min="12" max="12" width="0.88671875" style="306" customWidth="1"/>
    <col min="13" max="13" width="13.77734375" style="306" customWidth="1"/>
    <col min="14" max="16384" width="9.6640625" style="306"/>
  </cols>
  <sheetData>
    <row r="1" spans="1:15" ht="15.75" x14ac:dyDescent="0.25">
      <c r="E1" s="307"/>
      <c r="M1" s="307" t="str">
        <f>IF(GeneralInfo!$B$13="","",GeneralInfo!$B$13)</f>
        <v/>
      </c>
    </row>
    <row r="2" spans="1:15" ht="15.75" x14ac:dyDescent="0.25">
      <c r="M2" s="307" t="s">
        <v>822</v>
      </c>
    </row>
    <row r="3" spans="1:15" ht="15.75" x14ac:dyDescent="0.25">
      <c r="M3" s="307">
        <f>GeneralInfo!B20</f>
        <v>0</v>
      </c>
    </row>
    <row r="4" spans="1:15" ht="15.75" customHeight="1" x14ac:dyDescent="0.25">
      <c r="A4" s="397">
        <f>GeneralInfo!$B$4</f>
        <v>0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176"/>
      <c r="O4" s="176"/>
    </row>
    <row r="5" spans="1:15" ht="15.75" x14ac:dyDescent="0.25">
      <c r="A5" s="398" t="s">
        <v>823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</row>
    <row r="6" spans="1:15" ht="15.75" x14ac:dyDescent="0.25">
      <c r="A6" s="397" t="str">
        <f>"For the Period "&amp;TEXT(GeneralInfo!$B$14,"mm/dd/yyyy")&amp;" to "&amp;TEXT(GeneralInfo!$B$15,"mm/dd/yyyy")</f>
        <v>For the Period 01/00/1900 to 01/00/1900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176"/>
      <c r="O6" s="176"/>
    </row>
    <row r="7" spans="1:15" ht="15.75" x14ac:dyDescent="0.25">
      <c r="A7" s="308"/>
      <c r="C7" s="309"/>
      <c r="D7" s="309"/>
      <c r="E7" s="309"/>
      <c r="F7" s="309"/>
      <c r="G7" s="309"/>
    </row>
    <row r="8" spans="1:15" ht="15.75" x14ac:dyDescent="0.25">
      <c r="B8" s="310">
        <v>1</v>
      </c>
      <c r="C8" s="310">
        <v>2</v>
      </c>
      <c r="D8" s="310"/>
      <c r="E8" s="310">
        <v>3</v>
      </c>
      <c r="G8" s="310">
        <v>4</v>
      </c>
      <c r="I8" s="310">
        <v>5</v>
      </c>
      <c r="J8" s="310"/>
      <c r="K8" s="310">
        <v>6</v>
      </c>
      <c r="L8" s="310"/>
      <c r="M8" s="310">
        <v>7</v>
      </c>
    </row>
    <row r="9" spans="1:15" ht="71.25" customHeight="1" thickBot="1" x14ac:dyDescent="0.3">
      <c r="B9" s="311"/>
      <c r="C9" s="311" t="s">
        <v>725</v>
      </c>
      <c r="D9" s="312"/>
      <c r="E9" s="311" t="s">
        <v>726</v>
      </c>
      <c r="G9" s="311" t="s">
        <v>727</v>
      </c>
      <c r="I9" s="311" t="s">
        <v>808</v>
      </c>
      <c r="J9" s="313"/>
      <c r="K9" s="311" t="s">
        <v>728</v>
      </c>
      <c r="L9" s="313"/>
      <c r="M9" s="311" t="s">
        <v>780</v>
      </c>
    </row>
    <row r="10" spans="1:15" ht="30.75" customHeight="1" x14ac:dyDescent="0.2">
      <c r="A10" s="314">
        <v>1</v>
      </c>
      <c r="B10" s="355" t="s">
        <v>783</v>
      </c>
      <c r="C10" s="315">
        <v>0</v>
      </c>
      <c r="D10" s="316"/>
      <c r="E10" s="317">
        <f>IFERROR(ROUND(('sch L-R&amp;B-2'!F23+'sch L-R&amp;B-2'!L23)/'sch L-R&amp;B-2'!T23,6),0)</f>
        <v>0</v>
      </c>
      <c r="G10" s="318">
        <f>ROUND(C10*E10,0)</f>
        <v>0</v>
      </c>
      <c r="I10" s="317">
        <f>IFERROR(IF(($G$15+$G$16)&gt;$G$14,1,($G$15+$G$16)/$G$14),0)</f>
        <v>0</v>
      </c>
      <c r="J10" s="319"/>
      <c r="K10" s="318">
        <f>G10*I10</f>
        <v>0</v>
      </c>
      <c r="L10" s="320"/>
      <c r="M10" s="318">
        <f>IF(K10=G10,C10,K10/E10)</f>
        <v>0</v>
      </c>
      <c r="N10" s="306" t="s">
        <v>820</v>
      </c>
    </row>
    <row r="11" spans="1:15" ht="30.75" customHeight="1" x14ac:dyDescent="0.2">
      <c r="A11" s="314">
        <v>2</v>
      </c>
      <c r="B11" s="355" t="s">
        <v>784</v>
      </c>
      <c r="C11" s="321">
        <v>0</v>
      </c>
      <c r="D11" s="316"/>
      <c r="E11" s="317">
        <f>$E$10</f>
        <v>0</v>
      </c>
      <c r="G11" s="318">
        <f>ROUND(C11*E11,0)</f>
        <v>0</v>
      </c>
      <c r="I11" s="317">
        <f>IFERROR(IF(($G$15+$G$16)&gt;$G$14,1,($G$15+$G$16)/$G$14),0)</f>
        <v>0</v>
      </c>
      <c r="J11" s="319"/>
      <c r="K11" s="318">
        <f>G11*I11</f>
        <v>0</v>
      </c>
      <c r="L11" s="320"/>
      <c r="M11" s="318">
        <f>IF(K11=G11,C11,K11/E11)</f>
        <v>0</v>
      </c>
      <c r="N11" s="306" t="s">
        <v>785</v>
      </c>
    </row>
    <row r="12" spans="1:15" ht="30.75" customHeight="1" x14ac:dyDescent="0.2">
      <c r="A12" s="314">
        <v>3</v>
      </c>
      <c r="B12" s="355" t="s">
        <v>779</v>
      </c>
      <c r="C12" s="321">
        <v>0</v>
      </c>
      <c r="D12" s="316"/>
      <c r="E12" s="317">
        <f>$E$10</f>
        <v>0</v>
      </c>
      <c r="G12" s="318">
        <f>ROUND(C12*E12,0)</f>
        <v>0</v>
      </c>
      <c r="I12" s="317">
        <f>IFERROR(IF(($G$15+$G$16)&gt;$G$14,1,($G$15+$G$16)/$G$14),0)</f>
        <v>0</v>
      </c>
      <c r="J12" s="319"/>
      <c r="K12" s="318">
        <f t="shared" ref="K12:K13" si="0">G12*I12</f>
        <v>0</v>
      </c>
      <c r="L12" s="320"/>
      <c r="M12" s="318">
        <f>IF(K12=G12,C12,K12/E12)</f>
        <v>0</v>
      </c>
      <c r="N12" s="306" t="s">
        <v>821</v>
      </c>
    </row>
    <row r="13" spans="1:15" ht="30.75" customHeight="1" x14ac:dyDescent="0.2">
      <c r="A13" s="314">
        <v>4</v>
      </c>
      <c r="B13" s="355" t="s">
        <v>787</v>
      </c>
      <c r="C13" s="321">
        <v>0</v>
      </c>
      <c r="D13" s="316"/>
      <c r="E13" s="317">
        <f>$E$10</f>
        <v>0</v>
      </c>
      <c r="G13" s="318">
        <f>ROUND(C13*E13,0)</f>
        <v>0</v>
      </c>
      <c r="I13" s="317">
        <f>IFERROR(IF(($G$15+$G$16)&gt;$G$14,1,($G$15+$G$16)/$G$14),0)</f>
        <v>0</v>
      </c>
      <c r="J13" s="319"/>
      <c r="K13" s="318">
        <f t="shared" si="0"/>
        <v>0</v>
      </c>
      <c r="L13" s="320"/>
      <c r="M13" s="321">
        <f>IF(K13=G13,C13,K13/E13)</f>
        <v>0</v>
      </c>
      <c r="N13" s="306" t="s">
        <v>788</v>
      </c>
    </row>
    <row r="14" spans="1:15" ht="30.75" customHeight="1" x14ac:dyDescent="0.2">
      <c r="A14" s="314">
        <v>5</v>
      </c>
      <c r="B14" s="322" t="s">
        <v>789</v>
      </c>
      <c r="C14" s="323">
        <f>SUM(C10:C13)</f>
        <v>0</v>
      </c>
      <c r="D14" s="316"/>
      <c r="E14" s="324"/>
      <c r="G14" s="323">
        <f>SUM(G10:G13)</f>
        <v>0</v>
      </c>
      <c r="K14" s="325"/>
      <c r="L14" s="320"/>
      <c r="M14" s="326"/>
    </row>
    <row r="15" spans="1:15" ht="30.75" customHeight="1" x14ac:dyDescent="0.2">
      <c r="A15" s="306">
        <v>6</v>
      </c>
      <c r="B15" s="306" t="s">
        <v>819</v>
      </c>
      <c r="G15" s="321">
        <v>0</v>
      </c>
      <c r="K15" s="318">
        <f>SUM(K10:K13)</f>
        <v>0</v>
      </c>
      <c r="L15" s="327"/>
      <c r="M15" s="318">
        <f>SUM(M10:M13)</f>
        <v>0</v>
      </c>
      <c r="N15" s="356" t="s">
        <v>729</v>
      </c>
    </row>
    <row r="16" spans="1:15" ht="30.75" customHeight="1" x14ac:dyDescent="0.2">
      <c r="A16" s="306">
        <v>7</v>
      </c>
      <c r="B16" s="306" t="s">
        <v>807</v>
      </c>
      <c r="G16" s="321">
        <v>0</v>
      </c>
      <c r="N16" s="356"/>
    </row>
    <row r="17" spans="1:13" ht="30.75" customHeight="1" x14ac:dyDescent="0.2">
      <c r="A17" s="306">
        <v>8</v>
      </c>
      <c r="B17" s="306" t="s">
        <v>809</v>
      </c>
      <c r="G17" s="323">
        <f>G14-G15-G16</f>
        <v>0</v>
      </c>
      <c r="M17" s="328"/>
    </row>
    <row r="20" spans="1:13" x14ac:dyDescent="0.2">
      <c r="A20" s="356" t="s">
        <v>723</v>
      </c>
      <c r="B20" s="306" t="s">
        <v>806</v>
      </c>
    </row>
    <row r="22" spans="1:13" x14ac:dyDescent="0.2">
      <c r="A22" s="306" t="s">
        <v>790</v>
      </c>
      <c r="B22" s="306" t="s">
        <v>791</v>
      </c>
    </row>
    <row r="23" spans="1:13" ht="6.75" customHeight="1" x14ac:dyDescent="0.2">
      <c r="A23" s="357"/>
    </row>
    <row r="24" spans="1:13" x14ac:dyDescent="0.2">
      <c r="A24" s="357"/>
      <c r="B24" s="306" t="s">
        <v>792</v>
      </c>
    </row>
    <row r="25" spans="1:13" x14ac:dyDescent="0.2">
      <c r="B25" s="306" t="s">
        <v>793</v>
      </c>
    </row>
    <row r="26" spans="1:13" x14ac:dyDescent="0.2">
      <c r="B26" s="306" t="s">
        <v>794</v>
      </c>
    </row>
    <row r="27" spans="1:13" x14ac:dyDescent="0.2">
      <c r="B27" s="306" t="s">
        <v>795</v>
      </c>
    </row>
    <row r="28" spans="1:13" x14ac:dyDescent="0.2">
      <c r="B28" s="306" t="s">
        <v>796</v>
      </c>
    </row>
    <row r="30" spans="1:13" x14ac:dyDescent="0.2">
      <c r="A30" s="306" t="s">
        <v>788</v>
      </c>
      <c r="B30" s="356" t="s">
        <v>797</v>
      </c>
    </row>
    <row r="31" spans="1:13" x14ac:dyDescent="0.2">
      <c r="B31" s="306" t="s">
        <v>798</v>
      </c>
    </row>
  </sheetData>
  <mergeCells count="3">
    <mergeCell ref="A4:M4"/>
    <mergeCell ref="A5:M5"/>
    <mergeCell ref="A6:M6"/>
  </mergeCells>
  <printOptions horizontalCentered="1"/>
  <pageMargins left="0.5" right="0.5" top="0.5" bottom="0.5" header="0.5" footer="0.5"/>
  <pageSetup scale="66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984CB-3ADF-441F-A4B5-F03F88B7401C}">
  <sheetPr>
    <pageSetUpPr autoPageBreaks="0" fitToPage="1"/>
  </sheetPr>
  <dimension ref="A1:K26"/>
  <sheetViews>
    <sheetView showGridLines="0" showOutlineSymbols="0" zoomScale="75" zoomScaleNormal="75" workbookViewId="0">
      <selection activeCell="H11" sqref="H11"/>
    </sheetView>
  </sheetViews>
  <sheetFormatPr defaultColWidth="9.6640625" defaultRowHeight="15" x14ac:dyDescent="0.2"/>
  <cols>
    <col min="1" max="1" width="4.33203125" style="3" customWidth="1"/>
    <col min="2" max="2" width="13.109375" customWidth="1"/>
    <col min="3" max="3" width="10.88671875" customWidth="1"/>
    <col min="4" max="4" width="14.21875" customWidth="1"/>
    <col min="5" max="5" width="17.21875" customWidth="1"/>
    <col min="6" max="6" width="13.6640625" customWidth="1"/>
    <col min="7" max="7" width="14.109375" customWidth="1"/>
    <col min="8" max="8" width="14.5546875" customWidth="1"/>
    <col min="9" max="9" width="12.6640625" customWidth="1"/>
    <col min="10" max="11" width="12.5546875" customWidth="1"/>
    <col min="12" max="13" width="9.6640625" customWidth="1"/>
    <col min="14" max="14" width="12.21875" customWidth="1"/>
    <col min="15" max="15" width="9.6640625" customWidth="1"/>
    <col min="16" max="16" width="12.21875" customWidth="1"/>
  </cols>
  <sheetData>
    <row r="1" spans="1:11" ht="15.75" x14ac:dyDescent="0.25">
      <c r="I1" s="100" t="str">
        <f>GeneralInfo!$B$17&amp;" - "&amp;GeneralInfo!$B$18</f>
        <v xml:space="preserve"> - </v>
      </c>
      <c r="K1" s="100" t="str">
        <f>IF(GeneralInfo!$B$13="","",GeneralInfo!$B$13)</f>
        <v/>
      </c>
    </row>
    <row r="2" spans="1:11" ht="15.75" x14ac:dyDescent="0.25">
      <c r="K2" s="100" t="s">
        <v>764</v>
      </c>
    </row>
    <row r="3" spans="1:11" ht="15.75" customHeight="1" x14ac:dyDescent="0.25">
      <c r="A3" s="386">
        <f>GeneralInfo!$B$4</f>
        <v>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</row>
    <row r="4" spans="1:11" ht="15.75" x14ac:dyDescent="0.25">
      <c r="A4" s="386" t="s">
        <v>777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</row>
    <row r="5" spans="1:11" ht="15.75" customHeight="1" x14ac:dyDescent="0.25">
      <c r="A5" s="386" t="str">
        <f>"FOR THE PERIOD "&amp;TEXT(GeneralInfo!$B$14,"MM/DD/YYYY")&amp;" TO "&amp;TEXT(GeneralInfo!$B$15,"MM/DD/YYYY")</f>
        <v>FOR THE PERIOD 01/00/1900 TO 01/00/1900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</row>
    <row r="6" spans="1:11" ht="15.75" x14ac:dyDescent="0.25">
      <c r="A6" s="100"/>
      <c r="B6" s="140"/>
      <c r="C6" s="140"/>
      <c r="D6" s="140"/>
      <c r="E6" s="140"/>
      <c r="F6" s="140"/>
      <c r="G6" s="140"/>
      <c r="H6" s="140"/>
      <c r="I6" s="100"/>
    </row>
    <row r="7" spans="1:11" ht="15.75" x14ac:dyDescent="0.25">
      <c r="A7" s="100"/>
      <c r="B7" s="140"/>
      <c r="C7" s="140"/>
      <c r="D7" s="140"/>
      <c r="E7" s="140"/>
      <c r="F7" s="140"/>
      <c r="G7" s="140"/>
    </row>
    <row r="8" spans="1:11" ht="15.75" x14ac:dyDescent="0.25">
      <c r="A8" s="100"/>
      <c r="B8" s="140"/>
      <c r="C8" s="140"/>
      <c r="D8" s="140"/>
      <c r="E8" s="140"/>
      <c r="F8" s="140"/>
      <c r="G8" s="140"/>
      <c r="H8" s="406" t="s">
        <v>752</v>
      </c>
      <c r="I8" s="406"/>
      <c r="J8" s="406" t="s">
        <v>753</v>
      </c>
      <c r="K8" s="406"/>
    </row>
    <row r="9" spans="1:11" ht="16.5" thickBot="1" x14ac:dyDescent="0.3">
      <c r="A9" s="100"/>
      <c r="B9" s="140"/>
      <c r="C9" s="140"/>
      <c r="D9" s="140"/>
      <c r="E9" s="140"/>
      <c r="F9" s="140"/>
      <c r="G9" s="140"/>
      <c r="H9" s="339" t="s">
        <v>260</v>
      </c>
      <c r="I9" s="339" t="s">
        <v>261</v>
      </c>
      <c r="J9" s="339" t="s">
        <v>262</v>
      </c>
      <c r="K9" s="339" t="s">
        <v>242</v>
      </c>
    </row>
    <row r="10" spans="1:11" ht="15.75" x14ac:dyDescent="0.25">
      <c r="A10" s="80" t="s">
        <v>754</v>
      </c>
      <c r="B10" s="140"/>
      <c r="C10" s="140"/>
      <c r="D10" s="140"/>
      <c r="E10" s="140"/>
      <c r="F10" s="140"/>
      <c r="G10" s="140"/>
    </row>
    <row r="11" spans="1:11" ht="26.25" customHeight="1" x14ac:dyDescent="0.2">
      <c r="A11" s="7">
        <v>1</v>
      </c>
      <c r="B11" s="14" t="s">
        <v>800</v>
      </c>
      <c r="H11" s="61">
        <v>0</v>
      </c>
      <c r="I11" s="341"/>
      <c r="J11" s="340">
        <f>H11</f>
        <v>0</v>
      </c>
      <c r="K11" s="341"/>
    </row>
    <row r="12" spans="1:11" ht="26.25" customHeight="1" x14ac:dyDescent="0.2">
      <c r="A12" s="7">
        <v>2</v>
      </c>
      <c r="B12" s="14" t="s">
        <v>801</v>
      </c>
      <c r="H12" s="61">
        <v>0</v>
      </c>
      <c r="I12" s="341"/>
      <c r="J12" s="342">
        <f>H12</f>
        <v>0</v>
      </c>
      <c r="K12" s="341"/>
    </row>
    <row r="13" spans="1:11" ht="26.25" customHeight="1" x14ac:dyDescent="0.2">
      <c r="A13" s="7">
        <v>3</v>
      </c>
      <c r="B13" s="14" t="s">
        <v>755</v>
      </c>
      <c r="I13" s="343">
        <f>IFERROR(ROUND(H11/H12,4),0)</f>
        <v>0</v>
      </c>
      <c r="K13" s="343">
        <f>IFERROR(ROUND(J11/J12,4),0)</f>
        <v>0</v>
      </c>
    </row>
    <row r="14" spans="1:11" ht="26.25" customHeight="1" x14ac:dyDescent="0.2">
      <c r="A14" s="7">
        <v>4</v>
      </c>
      <c r="B14" s="14" t="s">
        <v>756</v>
      </c>
      <c r="I14" s="344">
        <v>0.7</v>
      </c>
      <c r="K14" s="344">
        <f>0.8</f>
        <v>0.8</v>
      </c>
    </row>
    <row r="15" spans="1:11" ht="26.25" customHeight="1" x14ac:dyDescent="0.2">
      <c r="A15" s="75">
        <v>5</v>
      </c>
      <c r="B15" s="14" t="s">
        <v>757</v>
      </c>
      <c r="I15" s="343">
        <f>IF(I13&gt;I14,I13-I14,0)</f>
        <v>0</v>
      </c>
      <c r="K15" s="343">
        <f>IF(K13&gt;K14,K13-K14,0)</f>
        <v>0</v>
      </c>
    </row>
    <row r="16" spans="1:11" ht="26.25" customHeight="1" x14ac:dyDescent="0.2">
      <c r="A16" s="75">
        <v>6</v>
      </c>
      <c r="B16" t="s">
        <v>758</v>
      </c>
      <c r="I16" s="345">
        <v>0.24</v>
      </c>
      <c r="K16" s="345">
        <v>0.44</v>
      </c>
    </row>
    <row r="17" spans="1:11" ht="26.25" customHeight="1" x14ac:dyDescent="0.2">
      <c r="A17" s="75">
        <v>7</v>
      </c>
      <c r="B17" s="14" t="s">
        <v>759</v>
      </c>
      <c r="I17" s="346">
        <v>100</v>
      </c>
      <c r="K17" s="346">
        <f>100</f>
        <v>100</v>
      </c>
    </row>
    <row r="18" spans="1:11" ht="26.45" customHeight="1" x14ac:dyDescent="0.2">
      <c r="A18" s="75">
        <v>8</v>
      </c>
      <c r="B18" s="14" t="s">
        <v>786</v>
      </c>
      <c r="I18" s="345">
        <f>MIN(ROUND(I15*I16*I17,2),ROUND(0.1*0.24*100,2))</f>
        <v>0</v>
      </c>
      <c r="K18" s="345">
        <f>ROUND(K15*K16*K17,2)</f>
        <v>0</v>
      </c>
    </row>
    <row r="19" spans="1:11" ht="31.5" customHeight="1" x14ac:dyDescent="0.25">
      <c r="A19" s="80" t="s">
        <v>760</v>
      </c>
    </row>
    <row r="20" spans="1:11" ht="26.25" customHeight="1" x14ac:dyDescent="0.2">
      <c r="A20" s="183">
        <v>9</v>
      </c>
      <c r="B20" s="14" t="s">
        <v>761</v>
      </c>
      <c r="I20" s="347">
        <f>I18+K18</f>
        <v>0</v>
      </c>
    </row>
    <row r="21" spans="1:11" ht="26.25" customHeight="1" x14ac:dyDescent="0.2">
      <c r="A21" s="183">
        <v>10</v>
      </c>
      <c r="B21" s="14" t="s">
        <v>799</v>
      </c>
      <c r="I21" s="340">
        <f>H11</f>
        <v>0</v>
      </c>
    </row>
    <row r="22" spans="1:11" ht="26.25" customHeight="1" x14ac:dyDescent="0.2">
      <c r="A22" s="183">
        <v>11</v>
      </c>
      <c r="B22" s="14" t="s">
        <v>762</v>
      </c>
      <c r="I22" s="345">
        <f>ROUND(I20*I21,2)</f>
        <v>0</v>
      </c>
    </row>
    <row r="23" spans="1:11" ht="26.25" customHeight="1" x14ac:dyDescent="0.2">
      <c r="A23" s="183">
        <v>12</v>
      </c>
      <c r="B23" s="14" t="s">
        <v>774</v>
      </c>
      <c r="I23" s="345">
        <f>'sch L-R&amp;B-1'!J31</f>
        <v>0</v>
      </c>
    </row>
    <row r="24" spans="1:11" ht="26.25" customHeight="1" x14ac:dyDescent="0.2">
      <c r="A24" s="183">
        <v>13</v>
      </c>
      <c r="B24" s="14" t="s">
        <v>763</v>
      </c>
      <c r="I24" s="345">
        <f>I22-I23</f>
        <v>0</v>
      </c>
    </row>
    <row r="25" spans="1:11" ht="26.25" customHeight="1" x14ac:dyDescent="0.2">
      <c r="A25" s="183"/>
      <c r="B25" s="14"/>
    </row>
    <row r="26" spans="1:11" x14ac:dyDescent="0.2">
      <c r="A26" s="3" t="s">
        <v>723</v>
      </c>
      <c r="B26" s="14" t="s">
        <v>802</v>
      </c>
    </row>
  </sheetData>
  <mergeCells count="5">
    <mergeCell ref="A3:K3"/>
    <mergeCell ref="A4:K4"/>
    <mergeCell ref="A5:K5"/>
    <mergeCell ref="H8:I8"/>
    <mergeCell ref="J8:K8"/>
  </mergeCells>
  <printOptions horizontalCentered="1"/>
  <pageMargins left="0.5" right="0.5" top="1" bottom="1" header="0.5" footer="0.5"/>
  <pageSetup scale="57" orientation="portrait" r:id="rId1"/>
  <headerFooter alignWithMargins="0"/>
  <colBreaks count="1" manualBreakCount="1">
    <brk id="9" max="104857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77D7E-77D1-4D80-9CD7-D942C6402B13}">
  <sheetPr>
    <pageSetUpPr autoPageBreaks="0" fitToPage="1"/>
  </sheetPr>
  <dimension ref="A1:K26"/>
  <sheetViews>
    <sheetView showGridLines="0" showOutlineSymbols="0" zoomScale="75" zoomScaleNormal="75" workbookViewId="0">
      <selection activeCell="H11" sqref="H11"/>
    </sheetView>
  </sheetViews>
  <sheetFormatPr defaultColWidth="9.6640625" defaultRowHeight="15" x14ac:dyDescent="0.2"/>
  <cols>
    <col min="1" max="1" width="4.33203125" style="3" customWidth="1"/>
    <col min="2" max="2" width="13.109375" customWidth="1"/>
    <col min="3" max="3" width="10.88671875" customWidth="1"/>
    <col min="4" max="4" width="14.21875" customWidth="1"/>
    <col min="5" max="5" width="17.21875" customWidth="1"/>
    <col min="6" max="6" width="13.6640625" customWidth="1"/>
    <col min="7" max="7" width="14.109375" customWidth="1"/>
    <col min="8" max="8" width="14.5546875" customWidth="1"/>
    <col min="9" max="9" width="12.6640625" customWidth="1"/>
    <col min="10" max="11" width="12.5546875" customWidth="1"/>
    <col min="12" max="13" width="9.6640625" customWidth="1"/>
    <col min="14" max="14" width="12.21875" customWidth="1"/>
    <col min="15" max="15" width="9.6640625" customWidth="1"/>
    <col min="16" max="16" width="12.21875" customWidth="1"/>
  </cols>
  <sheetData>
    <row r="1" spans="1:11" ht="15.75" x14ac:dyDescent="0.25">
      <c r="I1" s="100" t="str">
        <f>GeneralInfo!$B$20&amp;" - "&amp;GeneralInfo!$B$21</f>
        <v xml:space="preserve"> - </v>
      </c>
      <c r="K1" s="100" t="str">
        <f>IF(GeneralInfo!$B$13="","",GeneralInfo!$B$13)</f>
        <v/>
      </c>
    </row>
    <row r="2" spans="1:11" ht="15.75" x14ac:dyDescent="0.25">
      <c r="K2" s="100" t="s">
        <v>773</v>
      </c>
    </row>
    <row r="3" spans="1:11" ht="15.75" customHeight="1" x14ac:dyDescent="0.25">
      <c r="A3" s="386">
        <f>GeneralInfo!$B$4</f>
        <v>0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</row>
    <row r="4" spans="1:11" ht="15.75" x14ac:dyDescent="0.25">
      <c r="A4" s="386" t="s">
        <v>778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</row>
    <row r="5" spans="1:11" ht="15.75" customHeight="1" x14ac:dyDescent="0.25">
      <c r="A5" s="386" t="str">
        <f>"FOR THE PERIOD "&amp;TEXT(GeneralInfo!$B$14,"MM/DD/YYYY")&amp;" TO "&amp;TEXT(GeneralInfo!$B$15,"MM/DD/YYYY")</f>
        <v>FOR THE PERIOD 01/00/1900 TO 01/00/1900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</row>
    <row r="6" spans="1:11" ht="15.75" x14ac:dyDescent="0.25">
      <c r="A6" s="100"/>
      <c r="B6" s="140"/>
      <c r="C6" s="140"/>
      <c r="D6" s="140"/>
      <c r="E6" s="140"/>
      <c r="F6" s="140"/>
      <c r="G6" s="140"/>
      <c r="H6" s="140"/>
      <c r="I6" s="100"/>
    </row>
    <row r="7" spans="1:11" ht="15.75" x14ac:dyDescent="0.25">
      <c r="A7" s="100"/>
      <c r="B7" s="140"/>
      <c r="C7" s="140"/>
      <c r="D7" s="140"/>
      <c r="E7" s="140"/>
      <c r="F7" s="140"/>
      <c r="G7" s="140"/>
    </row>
    <row r="8" spans="1:11" ht="15.75" x14ac:dyDescent="0.25">
      <c r="A8" s="100"/>
      <c r="B8" s="140"/>
      <c r="C8" s="140"/>
      <c r="D8" s="140"/>
      <c r="E8" s="140"/>
      <c r="F8" s="140"/>
      <c r="G8" s="140"/>
      <c r="H8" s="406" t="s">
        <v>752</v>
      </c>
      <c r="I8" s="406"/>
      <c r="J8" s="406" t="s">
        <v>753</v>
      </c>
      <c r="K8" s="406"/>
    </row>
    <row r="9" spans="1:11" ht="16.5" thickBot="1" x14ac:dyDescent="0.3">
      <c r="A9" s="100"/>
      <c r="B9" s="140"/>
      <c r="C9" s="140"/>
      <c r="D9" s="140"/>
      <c r="E9" s="140"/>
      <c r="F9" s="140"/>
      <c r="G9" s="140"/>
      <c r="H9" s="339" t="s">
        <v>260</v>
      </c>
      <c r="I9" s="339" t="s">
        <v>261</v>
      </c>
      <c r="J9" s="339" t="s">
        <v>262</v>
      </c>
      <c r="K9" s="339" t="s">
        <v>242</v>
      </c>
    </row>
    <row r="10" spans="1:11" ht="15.75" x14ac:dyDescent="0.25">
      <c r="A10" s="80" t="s">
        <v>754</v>
      </c>
      <c r="B10" s="140"/>
      <c r="C10" s="140"/>
      <c r="D10" s="140"/>
      <c r="E10" s="140"/>
      <c r="F10" s="140"/>
      <c r="G10" s="140"/>
    </row>
    <row r="11" spans="1:11" ht="26.25" customHeight="1" x14ac:dyDescent="0.2">
      <c r="A11" s="7">
        <v>1</v>
      </c>
      <c r="B11" s="14" t="s">
        <v>803</v>
      </c>
      <c r="H11" s="61">
        <v>0</v>
      </c>
      <c r="I11" s="341"/>
      <c r="J11" s="340">
        <f>H11</f>
        <v>0</v>
      </c>
      <c r="K11" s="341"/>
    </row>
    <row r="12" spans="1:11" ht="26.25" customHeight="1" x14ac:dyDescent="0.2">
      <c r="A12" s="7">
        <v>2</v>
      </c>
      <c r="B12" s="14" t="s">
        <v>804</v>
      </c>
      <c r="H12" s="61">
        <v>0</v>
      </c>
      <c r="I12" s="341"/>
      <c r="J12" s="342">
        <f>H12</f>
        <v>0</v>
      </c>
      <c r="K12" s="341"/>
    </row>
    <row r="13" spans="1:11" ht="26.25" customHeight="1" x14ac:dyDescent="0.2">
      <c r="A13" s="7">
        <v>3</v>
      </c>
      <c r="B13" s="14" t="s">
        <v>755</v>
      </c>
      <c r="I13" s="343">
        <f>IFERROR(ROUND(H11/H12,4),0)</f>
        <v>0</v>
      </c>
      <c r="K13" s="343">
        <f>IFERROR(ROUND(J11/J12,4),0)</f>
        <v>0</v>
      </c>
    </row>
    <row r="14" spans="1:11" ht="26.25" customHeight="1" x14ac:dyDescent="0.2">
      <c r="A14" s="7">
        <v>4</v>
      </c>
      <c r="B14" s="14" t="s">
        <v>756</v>
      </c>
      <c r="I14" s="344">
        <v>0.7</v>
      </c>
      <c r="K14" s="344">
        <f>0.8</f>
        <v>0.8</v>
      </c>
    </row>
    <row r="15" spans="1:11" ht="26.25" customHeight="1" x14ac:dyDescent="0.2">
      <c r="A15" s="75">
        <v>5</v>
      </c>
      <c r="B15" s="14" t="s">
        <v>757</v>
      </c>
      <c r="I15" s="343">
        <f>IF(I13&gt;I14,I13-I14,0)</f>
        <v>0</v>
      </c>
      <c r="K15" s="343">
        <f>IF(K13&gt;K14,K13-K14,0)</f>
        <v>0</v>
      </c>
    </row>
    <row r="16" spans="1:11" ht="26.25" customHeight="1" x14ac:dyDescent="0.2">
      <c r="A16" s="75">
        <v>6</v>
      </c>
      <c r="B16" t="s">
        <v>758</v>
      </c>
      <c r="I16" s="345">
        <v>0.24</v>
      </c>
      <c r="K16" s="345">
        <v>0.44</v>
      </c>
    </row>
    <row r="17" spans="1:11" ht="26.25" customHeight="1" x14ac:dyDescent="0.2">
      <c r="A17" s="75">
        <v>7</v>
      </c>
      <c r="B17" s="14" t="s">
        <v>759</v>
      </c>
      <c r="I17" s="346">
        <v>100</v>
      </c>
      <c r="K17" s="346">
        <f>100</f>
        <v>100</v>
      </c>
    </row>
    <row r="18" spans="1:11" ht="26.45" customHeight="1" x14ac:dyDescent="0.2">
      <c r="A18" s="75">
        <v>8</v>
      </c>
      <c r="B18" s="14" t="s">
        <v>786</v>
      </c>
      <c r="I18" s="345">
        <f>MIN(ROUND(I15*I16*I17,2),ROUND(0.1*0.24*100,2))</f>
        <v>0</v>
      </c>
      <c r="K18" s="345">
        <f>ROUND(K15*K16*K17,2)</f>
        <v>0</v>
      </c>
    </row>
    <row r="19" spans="1:11" ht="31.5" customHeight="1" x14ac:dyDescent="0.25">
      <c r="A19" s="80" t="s">
        <v>760</v>
      </c>
    </row>
    <row r="20" spans="1:11" ht="26.25" customHeight="1" x14ac:dyDescent="0.2">
      <c r="A20" s="183">
        <v>9</v>
      </c>
      <c r="B20" s="14" t="s">
        <v>761</v>
      </c>
      <c r="I20" s="347">
        <f>I18+K18</f>
        <v>0</v>
      </c>
    </row>
    <row r="21" spans="1:11" ht="26.25" customHeight="1" x14ac:dyDescent="0.2">
      <c r="A21" s="183">
        <v>10</v>
      </c>
      <c r="B21" s="14" t="s">
        <v>805</v>
      </c>
      <c r="I21" s="340">
        <f>H11</f>
        <v>0</v>
      </c>
    </row>
    <row r="22" spans="1:11" ht="26.25" customHeight="1" x14ac:dyDescent="0.2">
      <c r="A22" s="183">
        <v>11</v>
      </c>
      <c r="B22" s="14" t="s">
        <v>762</v>
      </c>
      <c r="I22" s="345">
        <f>ROUND(I20*I21,2)</f>
        <v>0</v>
      </c>
    </row>
    <row r="23" spans="1:11" ht="26.25" customHeight="1" x14ac:dyDescent="0.2">
      <c r="A23" s="183">
        <v>12</v>
      </c>
      <c r="B23" s="14" t="s">
        <v>775</v>
      </c>
      <c r="I23" s="345">
        <f>'sch L-R&amp;B-2'!J31</f>
        <v>0</v>
      </c>
    </row>
    <row r="24" spans="1:11" ht="26.25" customHeight="1" x14ac:dyDescent="0.2">
      <c r="A24" s="183">
        <v>13</v>
      </c>
      <c r="B24" s="14" t="s">
        <v>763</v>
      </c>
      <c r="I24" s="345">
        <f>I22-I23</f>
        <v>0</v>
      </c>
    </row>
    <row r="25" spans="1:11" ht="26.25" customHeight="1" x14ac:dyDescent="0.2">
      <c r="A25" s="183"/>
      <c r="B25" s="14"/>
    </row>
    <row r="26" spans="1:11" x14ac:dyDescent="0.2">
      <c r="A26" s="3" t="s">
        <v>723</v>
      </c>
      <c r="B26" s="14" t="s">
        <v>802</v>
      </c>
    </row>
  </sheetData>
  <mergeCells count="5">
    <mergeCell ref="A3:K3"/>
    <mergeCell ref="A4:K4"/>
    <mergeCell ref="A5:K5"/>
    <mergeCell ref="H8:I8"/>
    <mergeCell ref="J8:K8"/>
  </mergeCells>
  <printOptions horizontalCentered="1"/>
  <pageMargins left="0.5" right="0.5" top="1" bottom="1" header="0.5" footer="0.5"/>
  <pageSetup scale="57" orientation="portrait" r:id="rId1"/>
  <headerFooter alignWithMargins="0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8"/>
  <sheetViews>
    <sheetView zoomScale="75" zoomScaleNormal="75" workbookViewId="0">
      <selection activeCell="G27" sqref="G27"/>
    </sheetView>
  </sheetViews>
  <sheetFormatPr defaultColWidth="7.109375" defaultRowHeight="14.25" x14ac:dyDescent="0.2"/>
  <cols>
    <col min="1" max="1" width="3.77734375" style="237" customWidth="1"/>
    <col min="2" max="2" width="2.33203125" style="237" bestFit="1" customWidth="1"/>
    <col min="3" max="3" width="3.6640625" style="237" bestFit="1" customWidth="1"/>
    <col min="4" max="4" width="37" style="237" bestFit="1" customWidth="1"/>
    <col min="5" max="5" width="14.88671875" style="237" bestFit="1" customWidth="1"/>
    <col min="6" max="6" width="11.109375" style="237" bestFit="1" customWidth="1"/>
    <col min="7" max="16384" width="7.109375" style="237"/>
  </cols>
  <sheetData>
    <row r="1" spans="1:6" ht="15" x14ac:dyDescent="0.25">
      <c r="A1" s="390" t="s">
        <v>333</v>
      </c>
      <c r="B1" s="390"/>
      <c r="C1" s="390"/>
      <c r="D1" s="390"/>
      <c r="E1" s="390"/>
      <c r="F1" s="390"/>
    </row>
    <row r="2" spans="1:6" ht="15" x14ac:dyDescent="0.25">
      <c r="A2" s="390" t="s">
        <v>485</v>
      </c>
      <c r="B2" s="390"/>
      <c r="C2" s="390"/>
      <c r="D2" s="390"/>
      <c r="E2" s="390"/>
      <c r="F2" s="390"/>
    </row>
    <row r="3" spans="1:6" ht="15" x14ac:dyDescent="0.25">
      <c r="A3" s="390" t="s">
        <v>486</v>
      </c>
      <c r="B3" s="390"/>
      <c r="C3" s="390"/>
      <c r="D3" s="390"/>
      <c r="E3" s="390"/>
      <c r="F3" s="390"/>
    </row>
    <row r="4" spans="1:6" x14ac:dyDescent="0.2">
      <c r="F4" s="238"/>
    </row>
    <row r="5" spans="1:6" x14ac:dyDescent="0.2">
      <c r="A5" s="237" t="s">
        <v>487</v>
      </c>
      <c r="F5" s="238"/>
    </row>
    <row r="6" spans="1:6" x14ac:dyDescent="0.2">
      <c r="A6" s="237" t="s">
        <v>488</v>
      </c>
      <c r="F6" s="238"/>
    </row>
    <row r="7" spans="1:6" x14ac:dyDescent="0.2">
      <c r="A7" s="237" t="s">
        <v>489</v>
      </c>
      <c r="F7" s="238"/>
    </row>
    <row r="8" spans="1:6" x14ac:dyDescent="0.2">
      <c r="A8" s="237" t="s">
        <v>490</v>
      </c>
      <c r="F8" s="238"/>
    </row>
    <row r="9" spans="1:6" x14ac:dyDescent="0.2">
      <c r="A9" s="237" t="s">
        <v>491</v>
      </c>
      <c r="F9" s="238"/>
    </row>
    <row r="10" spans="1:6" x14ac:dyDescent="0.2">
      <c r="F10" s="238"/>
    </row>
    <row r="11" spans="1:6" x14ac:dyDescent="0.2">
      <c r="F11" s="239"/>
    </row>
    <row r="12" spans="1:6" x14ac:dyDescent="0.2">
      <c r="A12" s="237">
        <v>3</v>
      </c>
      <c r="B12" s="237" t="s">
        <v>497</v>
      </c>
      <c r="C12" s="237">
        <v>10</v>
      </c>
      <c r="D12" s="237" t="s">
        <v>498</v>
      </c>
      <c r="E12" s="237" t="s">
        <v>0</v>
      </c>
      <c r="F12" s="240">
        <v>23621</v>
      </c>
    </row>
    <row r="13" spans="1:6" x14ac:dyDescent="0.2">
      <c r="C13" s="237">
        <v>3</v>
      </c>
      <c r="D13" s="237" t="s">
        <v>492</v>
      </c>
      <c r="E13" s="237" t="s">
        <v>499</v>
      </c>
      <c r="F13" s="240">
        <v>1144</v>
      </c>
    </row>
    <row r="14" spans="1:6" x14ac:dyDescent="0.2">
      <c r="F14" s="240"/>
    </row>
    <row r="15" spans="1:6" x14ac:dyDescent="0.2">
      <c r="A15" s="237">
        <v>11</v>
      </c>
      <c r="B15" s="237" t="s">
        <v>497</v>
      </c>
      <c r="C15" s="237">
        <v>30</v>
      </c>
      <c r="D15" s="237" t="s">
        <v>498</v>
      </c>
      <c r="E15" s="237" t="s">
        <v>0</v>
      </c>
      <c r="F15" s="240">
        <v>31645</v>
      </c>
    </row>
    <row r="16" spans="1:6" x14ac:dyDescent="0.2">
      <c r="C16" s="237">
        <v>10</v>
      </c>
      <c r="D16" s="237" t="s">
        <v>493</v>
      </c>
      <c r="E16" s="237" t="s">
        <v>499</v>
      </c>
      <c r="F16" s="240">
        <v>597</v>
      </c>
    </row>
    <row r="17" spans="1:6" x14ac:dyDescent="0.2">
      <c r="F17" s="240"/>
    </row>
    <row r="18" spans="1:6" x14ac:dyDescent="0.2">
      <c r="A18" s="237">
        <v>31</v>
      </c>
      <c r="B18" s="237" t="s">
        <v>497</v>
      </c>
      <c r="C18" s="237">
        <v>50</v>
      </c>
      <c r="D18" s="237" t="s">
        <v>498</v>
      </c>
      <c r="E18" s="237" t="s">
        <v>0</v>
      </c>
      <c r="F18" s="240">
        <v>43663</v>
      </c>
    </row>
    <row r="19" spans="1:6" x14ac:dyDescent="0.2">
      <c r="C19" s="237">
        <v>30</v>
      </c>
      <c r="D19" s="237" t="s">
        <v>494</v>
      </c>
      <c r="E19" s="237" t="s">
        <v>499</v>
      </c>
      <c r="F19" s="240">
        <v>304</v>
      </c>
    </row>
    <row r="20" spans="1:6" x14ac:dyDescent="0.2">
      <c r="F20" s="240"/>
    </row>
    <row r="21" spans="1:6" x14ac:dyDescent="0.2">
      <c r="A21" s="237">
        <v>51</v>
      </c>
      <c r="B21" s="237" t="s">
        <v>497</v>
      </c>
      <c r="C21" s="237">
        <v>100</v>
      </c>
      <c r="D21" s="237" t="s">
        <v>498</v>
      </c>
      <c r="E21" s="237" t="s">
        <v>0</v>
      </c>
      <c r="F21" s="240">
        <v>49744</v>
      </c>
    </row>
    <row r="22" spans="1:6" x14ac:dyDescent="0.2">
      <c r="C22" s="237">
        <v>50</v>
      </c>
      <c r="D22" s="237" t="s">
        <v>495</v>
      </c>
      <c r="E22" s="237" t="s">
        <v>499</v>
      </c>
      <c r="F22" s="240">
        <v>160</v>
      </c>
    </row>
    <row r="23" spans="1:6" x14ac:dyDescent="0.2">
      <c r="F23" s="240"/>
    </row>
    <row r="24" spans="1:6" x14ac:dyDescent="0.2">
      <c r="A24" s="237">
        <v>101</v>
      </c>
      <c r="B24" s="237" t="s">
        <v>497</v>
      </c>
      <c r="D24" s="237" t="s">
        <v>498</v>
      </c>
      <c r="E24" s="237" t="s">
        <v>0</v>
      </c>
      <c r="F24" s="240">
        <v>57806</v>
      </c>
    </row>
    <row r="25" spans="1:6" x14ac:dyDescent="0.2">
      <c r="C25" s="237">
        <v>100</v>
      </c>
      <c r="D25" s="237" t="s">
        <v>496</v>
      </c>
      <c r="E25" s="237" t="s">
        <v>499</v>
      </c>
      <c r="F25" s="240">
        <v>91</v>
      </c>
    </row>
    <row r="27" spans="1:6" x14ac:dyDescent="0.2">
      <c r="A27" s="241"/>
      <c r="B27" s="241"/>
      <c r="C27" s="241"/>
    </row>
    <row r="28" spans="1:6" x14ac:dyDescent="0.2">
      <c r="A28" s="241"/>
      <c r="B28" s="241"/>
      <c r="C28" s="241"/>
      <c r="D28" s="241"/>
      <c r="E28" s="241"/>
    </row>
  </sheetData>
  <mergeCells count="3">
    <mergeCell ref="A1:F1"/>
    <mergeCell ref="A2:F2"/>
    <mergeCell ref="A3:F3"/>
  </mergeCells>
  <printOptions horizontalCentered="1"/>
  <pageMargins left="0.5" right="0.5" top="1" bottom="1" header="0.5" footer="0.5"/>
  <pageSetup orientation="portrait" r:id="rId1"/>
  <headerFooter alignWithMargins="0">
    <oddFooter>&amp;L&amp;F&amp;CDHHS Division of Audit&amp;R&amp;D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3"/>
  <sheetViews>
    <sheetView showGridLines="0" workbookViewId="0">
      <selection activeCell="C14" sqref="C14"/>
    </sheetView>
  </sheetViews>
  <sheetFormatPr defaultRowHeight="15" x14ac:dyDescent="0.2"/>
  <cols>
    <col min="1" max="1" width="11.33203125" customWidth="1"/>
    <col min="2" max="2" width="19.33203125" bestFit="1" customWidth="1"/>
    <col min="3" max="3" width="85.109375" customWidth="1"/>
  </cols>
  <sheetData>
    <row r="1" spans="1:5" ht="15.75" x14ac:dyDescent="0.25">
      <c r="A1" s="386">
        <f>GeneralInfo!$B$4</f>
        <v>0</v>
      </c>
      <c r="B1" s="386"/>
      <c r="C1" s="386"/>
      <c r="D1" s="58"/>
      <c r="E1" s="58"/>
    </row>
    <row r="2" spans="1:5" ht="15.75" x14ac:dyDescent="0.25">
      <c r="A2" s="386" t="str">
        <f>"FOR THE PERIOD "&amp;TEXT(GeneralInfo!$B$14,"MM/DD/YYYY")&amp;" TO "&amp;TEXT(GeneralInfo!$B$15,"MM/DD/YYYY")</f>
        <v>FOR THE PERIOD 01/00/1900 TO 01/00/1900</v>
      </c>
      <c r="B2" s="386"/>
      <c r="C2" s="386"/>
    </row>
    <row r="4" spans="1:5" x14ac:dyDescent="0.2">
      <c r="A4" s="391" t="s">
        <v>256</v>
      </c>
      <c r="B4" s="392"/>
      <c r="C4" s="392"/>
    </row>
    <row r="5" spans="1:5" x14ac:dyDescent="0.2">
      <c r="A5" s="85" t="s">
        <v>500</v>
      </c>
      <c r="B5" s="85" t="s">
        <v>115</v>
      </c>
      <c r="C5" s="86" t="str">
        <f>IF('sch f'!G57='sch e'!F131,"","Schedule F doesn't match Schedule E Total Adjustments")</f>
        <v>Schedule F doesn't match Schedule E Total Adjustments</v>
      </c>
    </row>
    <row r="6" spans="1:5" x14ac:dyDescent="0.2">
      <c r="A6" s="85" t="s">
        <v>695</v>
      </c>
      <c r="B6" s="85" t="s">
        <v>696</v>
      </c>
      <c r="C6" s="86" t="str">
        <f>IF('sch o'!F112+'sch o'!H112+'sch o'!J112='sch o'!D112,"","Allocation Doesn't Equal Total Allowable Costs")</f>
        <v>Allocation Doesn't Equal Total Allowable Costs</v>
      </c>
    </row>
    <row r="7" spans="1:5" x14ac:dyDescent="0.2">
      <c r="A7" s="85" t="s">
        <v>697</v>
      </c>
      <c r="B7" s="85" t="s">
        <v>698</v>
      </c>
      <c r="C7" s="86" t="str">
        <f>IF('sch i'!H19='sch o'!D13,"","Direct Care wages on Sch. I do not agree with total Direct Care wages on Sch. O")</f>
        <v/>
      </c>
    </row>
    <row r="8" spans="1:5" x14ac:dyDescent="0.2">
      <c r="A8" s="85" t="s">
        <v>697</v>
      </c>
      <c r="B8" s="85" t="s">
        <v>699</v>
      </c>
      <c r="C8" s="86" t="str">
        <f>IF('sch i'!H24='sch o'!D25+'sch o'!D27+'sch o'!D29,"","PCS wages on Sch. I do not equal PCS wages on Sch. O")</f>
        <v/>
      </c>
    </row>
    <row r="9" spans="1:5" x14ac:dyDescent="0.2">
      <c r="A9" s="85" t="s">
        <v>697</v>
      </c>
      <c r="B9" s="85" t="s">
        <v>700</v>
      </c>
      <c r="C9" s="86" t="str">
        <f>IF('sch i'!H26+'sch i'!H27='sch o'!D46+'sch o'!D71,"","Routine wages on Sch. I do not agree with Routine wages on Sch. O")</f>
        <v/>
      </c>
    </row>
    <row r="10" spans="1:5" x14ac:dyDescent="0.2">
      <c r="A10" s="85" t="s">
        <v>697</v>
      </c>
      <c r="B10" s="85" t="s">
        <v>701</v>
      </c>
      <c r="C10" s="86" t="str">
        <f>IF('sch i'!H35='sch o'!D16,"","Dire Care contract labor on Sch. I does not agree with Direct Care contract labor on Sch. O")</f>
        <v/>
      </c>
    </row>
    <row r="11" spans="1:5" x14ac:dyDescent="0.2">
      <c r="A11" s="85" t="s">
        <v>702</v>
      </c>
      <c r="B11" s="85" t="s">
        <v>703</v>
      </c>
      <c r="C11" s="86" t="str">
        <f>IF('sch j'!K19='sch o'!D14,"","Direct Care taxes and benefits on Sch. J does not agree with Sch. O")</f>
        <v/>
      </c>
    </row>
    <row r="12" spans="1:5" x14ac:dyDescent="0.2">
      <c r="A12" s="85" t="s">
        <v>702</v>
      </c>
      <c r="B12" s="85" t="s">
        <v>704</v>
      </c>
      <c r="C12" s="86" t="str">
        <f>IF('sch j'!K24='sch o'!D26+'sch o'!D28+'sch o'!D30,"","PCS taxes and benefits on Sch. J does not agree with Sch. O")</f>
        <v/>
      </c>
    </row>
    <row r="13" spans="1:5" x14ac:dyDescent="0.2">
      <c r="A13" s="85" t="s">
        <v>702</v>
      </c>
      <c r="B13" s="85" t="s">
        <v>705</v>
      </c>
      <c r="C13" s="86" t="str">
        <f>IF('sch j'!K26+'sch j'!K27='sch o'!D47+'sch o'!D72,"","Routine taxes and benefits on Sch. J does not agree with Sch. O")</f>
        <v/>
      </c>
    </row>
  </sheetData>
  <mergeCells count="3">
    <mergeCell ref="A4:C4"/>
    <mergeCell ref="A1:C1"/>
    <mergeCell ref="A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5"/>
  <sheetViews>
    <sheetView showGridLines="0" zoomScale="75" zoomScaleNormal="75" workbookViewId="0">
      <selection activeCell="B22" sqref="B22"/>
    </sheetView>
  </sheetViews>
  <sheetFormatPr defaultColWidth="9.6640625" defaultRowHeight="15" x14ac:dyDescent="0.2"/>
  <cols>
    <col min="1" max="1" width="3.109375" style="23" bestFit="1" customWidth="1"/>
    <col min="2" max="2" width="68" style="21" customWidth="1"/>
    <col min="3" max="3" width="13.6640625" style="21" customWidth="1"/>
    <col min="4" max="4" width="1.6640625" style="21" customWidth="1"/>
    <col min="5" max="5" width="13.6640625" style="21" customWidth="1"/>
    <col min="6" max="7" width="9.6640625" style="21"/>
    <col min="8" max="9" width="10.21875" style="21" bestFit="1" customWidth="1"/>
    <col min="10" max="16384" width="9.6640625" style="21"/>
  </cols>
  <sheetData>
    <row r="1" spans="1:9" ht="15.75" x14ac:dyDescent="0.25">
      <c r="B1" s="100" t="str">
        <f>GeneralInfo!$B$17&amp;" - "&amp;GeneralInfo!$B$18</f>
        <v xml:space="preserve"> - </v>
      </c>
      <c r="C1" s="247"/>
      <c r="E1" s="8" t="str">
        <f>IF(GeneralInfo!$B$13="","",GeneralInfo!$B$13)</f>
        <v/>
      </c>
    </row>
    <row r="2" spans="1:9" ht="15.75" x14ac:dyDescent="0.25">
      <c r="E2" s="185" t="s">
        <v>507</v>
      </c>
    </row>
    <row r="3" spans="1:9" ht="15.75" customHeight="1" x14ac:dyDescent="0.25">
      <c r="A3" s="393">
        <f>GeneralInfo!$B$4</f>
        <v>0</v>
      </c>
      <c r="B3" s="393"/>
      <c r="C3" s="393"/>
      <c r="D3" s="393"/>
      <c r="E3" s="393"/>
    </row>
    <row r="4" spans="1:9" ht="15.75" x14ac:dyDescent="0.25">
      <c r="A4" s="394" t="s">
        <v>461</v>
      </c>
      <c r="B4" s="394"/>
      <c r="C4" s="394"/>
      <c r="D4" s="394"/>
      <c r="E4" s="394"/>
    </row>
    <row r="5" spans="1:9" ht="15.75" x14ac:dyDescent="0.25">
      <c r="A5" s="393" t="str">
        <f>"FOR THE PERIOD "&amp;TEXT(GeneralInfo!$B$14,"MM/DD/YYYY")&amp;" TO "&amp;TEXT(GeneralInfo!$B$15,"MM/DD/YYYY")</f>
        <v>FOR THE PERIOD 01/00/1900 TO 01/00/1900</v>
      </c>
      <c r="B5" s="393"/>
      <c r="C5" s="393"/>
      <c r="D5" s="393"/>
      <c r="E5" s="393"/>
    </row>
    <row r="7" spans="1:9" ht="15.75" x14ac:dyDescent="0.25">
      <c r="C7" s="186" t="s">
        <v>260</v>
      </c>
      <c r="D7" s="22"/>
      <c r="E7" s="186" t="s">
        <v>261</v>
      </c>
    </row>
    <row r="8" spans="1:9" ht="15.75" x14ac:dyDescent="0.25">
      <c r="C8" s="47" t="s">
        <v>90</v>
      </c>
      <c r="D8" s="48"/>
      <c r="E8" s="47" t="s">
        <v>160</v>
      </c>
      <c r="H8" s="126"/>
      <c r="I8" s="126"/>
    </row>
    <row r="9" spans="1:9" ht="16.5" thickBot="1" x14ac:dyDescent="0.3">
      <c r="C9" s="49" t="s">
        <v>92</v>
      </c>
      <c r="D9" s="48"/>
      <c r="E9" s="49" t="s">
        <v>96</v>
      </c>
      <c r="H9" s="126"/>
    </row>
    <row r="10" spans="1:9" ht="29.25" customHeight="1" x14ac:dyDescent="0.2">
      <c r="A10" s="23" t="s">
        <v>260</v>
      </c>
      <c r="B10" s="21" t="s">
        <v>512</v>
      </c>
      <c r="C10" s="122">
        <f>'sch b-1'!K44</f>
        <v>0</v>
      </c>
      <c r="E10" s="127">
        <f>IFERROR(ROUND(C10/MAX(C16:C17),2),0)</f>
        <v>0</v>
      </c>
    </row>
    <row r="11" spans="1:9" ht="29.25" customHeight="1" x14ac:dyDescent="0.2">
      <c r="A11" s="23" t="s">
        <v>261</v>
      </c>
      <c r="B11" s="21" t="s">
        <v>528</v>
      </c>
      <c r="C11" s="122">
        <f>'sch o'!F109</f>
        <v>0</v>
      </c>
      <c r="E11" s="127">
        <f>IFERROR(ROUND(C11/MAX(C16:C17),2),0)</f>
        <v>0</v>
      </c>
    </row>
    <row r="12" spans="1:9" ht="29.25" customHeight="1" x14ac:dyDescent="0.2">
      <c r="A12" s="23" t="s">
        <v>262</v>
      </c>
      <c r="B12" s="21" t="s">
        <v>682</v>
      </c>
      <c r="C12" s="122">
        <f>'sch c'!I18</f>
        <v>0</v>
      </c>
      <c r="E12" s="127">
        <f>IFERROR(ROUND(C12/MAX(C16:C17),2),0)</f>
        <v>0</v>
      </c>
    </row>
    <row r="13" spans="1:9" ht="29.25" customHeight="1" x14ac:dyDescent="0.2">
      <c r="A13" s="23" t="s">
        <v>242</v>
      </c>
      <c r="B13" s="21" t="s">
        <v>181</v>
      </c>
      <c r="C13" s="122">
        <f>SUM(C10:C12)</f>
        <v>0</v>
      </c>
      <c r="E13" s="127">
        <f>SUM(E10:E12)</f>
        <v>0</v>
      </c>
    </row>
    <row r="14" spans="1:9" ht="29.25" customHeight="1" x14ac:dyDescent="0.2">
      <c r="A14" s="23" t="s">
        <v>243</v>
      </c>
      <c r="B14" s="21" t="s">
        <v>176</v>
      </c>
    </row>
    <row r="15" spans="1:9" ht="21" customHeight="1" x14ac:dyDescent="0.2">
      <c r="B15" s="21" t="s">
        <v>476</v>
      </c>
      <c r="C15" s="123">
        <f>BedProration!E9*(_xlfn.DAYS(GeneralInfo!B15,GeneralInfo!B14)+1)</f>
        <v>0</v>
      </c>
    </row>
    <row r="16" spans="1:9" ht="21" customHeight="1" x14ac:dyDescent="0.2">
      <c r="B16" s="21" t="s">
        <v>477</v>
      </c>
      <c r="C16" s="124">
        <f>IF(BedProration!E9&lt;7,ROUND('sch a-1'!C15*0.8,0),ROUND('sch a-1'!C15*0.9,0))</f>
        <v>0</v>
      </c>
    </row>
    <row r="17" spans="1:3" ht="21" customHeight="1" x14ac:dyDescent="0.2">
      <c r="B17" s="21" t="s">
        <v>513</v>
      </c>
      <c r="C17" s="125">
        <f>'sch L-R&amp;B-1'!T23</f>
        <v>0</v>
      </c>
    </row>
    <row r="18" spans="1:3" ht="31.5" customHeight="1" x14ac:dyDescent="0.2">
      <c r="A18" s="23" t="s">
        <v>244</v>
      </c>
      <c r="B18" s="21" t="s">
        <v>175</v>
      </c>
      <c r="C18" s="127">
        <f>E13</f>
        <v>0</v>
      </c>
    </row>
    <row r="19" spans="1:3" ht="29.25" customHeight="1" x14ac:dyDescent="0.2">
      <c r="A19" s="23" t="s">
        <v>245</v>
      </c>
      <c r="B19" s="21" t="s">
        <v>514</v>
      </c>
      <c r="C19" s="123">
        <f>'sch L-R&amp;B-1'!F23+'sch L-R&amp;B-1'!L23</f>
        <v>0</v>
      </c>
    </row>
    <row r="20" spans="1:3" ht="29.25" customHeight="1" x14ac:dyDescent="0.2">
      <c r="A20" s="23" t="s">
        <v>246</v>
      </c>
      <c r="B20" s="21" t="s">
        <v>170</v>
      </c>
      <c r="C20" s="128">
        <f>ROUND(C18*C19,2)</f>
        <v>0</v>
      </c>
    </row>
    <row r="21" spans="1:3" ht="29.25" customHeight="1" x14ac:dyDescent="0.2">
      <c r="A21" s="23" t="s">
        <v>247</v>
      </c>
      <c r="B21" s="21" t="s">
        <v>515</v>
      </c>
      <c r="C21" s="128">
        <f>'sch L-R&amp;B-1'!J23+'sch L-R&amp;B-1'!P23</f>
        <v>0</v>
      </c>
    </row>
    <row r="22" spans="1:3" ht="29.25" customHeight="1" x14ac:dyDescent="0.2">
      <c r="A22" s="23" t="s">
        <v>248</v>
      </c>
      <c r="B22" t="s">
        <v>171</v>
      </c>
      <c r="C22" s="127">
        <f>C20-C21</f>
        <v>0</v>
      </c>
    </row>
    <row r="23" spans="1:3" s="353" customFormat="1" ht="29.25" customHeight="1" x14ac:dyDescent="0.2">
      <c r="A23" s="351">
        <v>11</v>
      </c>
      <c r="B23" s="14" t="s">
        <v>772</v>
      </c>
      <c r="C23" s="352">
        <f>'sch hh-1'!I24</f>
        <v>0</v>
      </c>
    </row>
    <row r="24" spans="1:3" s="353" customFormat="1" ht="29.25" customHeight="1" x14ac:dyDescent="0.2">
      <c r="A24" s="210" t="s">
        <v>250</v>
      </c>
      <c r="B24" s="353" t="s">
        <v>771</v>
      </c>
      <c r="C24" s="354">
        <f>C22+C23</f>
        <v>0</v>
      </c>
    </row>
    <row r="25" spans="1:3" ht="18.75" customHeight="1" x14ac:dyDescent="0.2"/>
  </sheetData>
  <mergeCells count="3">
    <mergeCell ref="A3:E3"/>
    <mergeCell ref="A5:E5"/>
    <mergeCell ref="A4:E4"/>
  </mergeCells>
  <phoneticPr fontId="0" type="noConversion"/>
  <printOptions horizontalCentered="1"/>
  <pageMargins left="0.5" right="0.5" top="0.75" bottom="0.75" header="0.5" footer="0.5"/>
  <pageSetup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16"/>
  <sheetViews>
    <sheetView showGridLines="0" zoomScale="75" zoomScaleNormal="75" workbookViewId="0"/>
  </sheetViews>
  <sheetFormatPr defaultColWidth="9.6640625" defaultRowHeight="15" x14ac:dyDescent="0.2"/>
  <cols>
    <col min="1" max="1" width="3.109375" style="23" bestFit="1" customWidth="1"/>
    <col min="2" max="2" width="69.21875" style="21" customWidth="1"/>
    <col min="3" max="3" width="13.88671875" style="21" bestFit="1" customWidth="1"/>
    <col min="4" max="4" width="9.77734375" style="21" customWidth="1"/>
    <col min="5" max="16384" width="9.6640625" style="21"/>
  </cols>
  <sheetData>
    <row r="1" spans="1:3" ht="15.75" x14ac:dyDescent="0.25">
      <c r="B1" s="100" t="str">
        <f>GeneralInfo!$B$17&amp;" - "&amp;GeneralInfo!$B$18</f>
        <v xml:space="preserve"> - </v>
      </c>
      <c r="C1" s="8" t="str">
        <f>IF(GeneralInfo!$B$13="","",GeneralInfo!$B$13)</f>
        <v/>
      </c>
    </row>
    <row r="2" spans="1:3" ht="15.75" x14ac:dyDescent="0.25">
      <c r="C2" s="185" t="s">
        <v>508</v>
      </c>
    </row>
    <row r="3" spans="1:3" ht="15.75" customHeight="1" x14ac:dyDescent="0.25">
      <c r="A3" s="393">
        <f>GeneralInfo!$B$4</f>
        <v>0</v>
      </c>
      <c r="B3" s="393"/>
      <c r="C3" s="393"/>
    </row>
    <row r="4" spans="1:3" ht="15.75" x14ac:dyDescent="0.25">
      <c r="A4" s="394" t="s">
        <v>166</v>
      </c>
      <c r="B4" s="394"/>
      <c r="C4" s="394"/>
    </row>
    <row r="5" spans="1:3" ht="15.75" x14ac:dyDescent="0.25">
      <c r="A5" s="393" t="str">
        <f>"FOR THE PERIOD "&amp;TEXT(GeneralInfo!$B$14,"MM/DD/YYYY")&amp;" TO "&amp;TEXT(GeneralInfo!$B$15,"MM/DD/YYYY")</f>
        <v>FOR THE PERIOD 01/00/1900 TO 01/00/1900</v>
      </c>
      <c r="B5" s="393"/>
      <c r="C5" s="393"/>
    </row>
    <row r="7" spans="1:3" ht="15.75" x14ac:dyDescent="0.25">
      <c r="C7" s="50"/>
    </row>
    <row r="8" spans="1:3" ht="15.75" x14ac:dyDescent="0.25">
      <c r="C8" s="47" t="s">
        <v>90</v>
      </c>
    </row>
    <row r="9" spans="1:3" ht="16.5" thickBot="1" x14ac:dyDescent="0.3">
      <c r="C9" s="51" t="s">
        <v>92</v>
      </c>
    </row>
    <row r="10" spans="1:3" ht="28.5" customHeight="1" x14ac:dyDescent="0.2">
      <c r="A10" s="23" t="s">
        <v>260</v>
      </c>
      <c r="B10" s="21" t="s">
        <v>516</v>
      </c>
      <c r="C10" s="129">
        <f>'sch b-1'!K18</f>
        <v>0</v>
      </c>
    </row>
    <row r="11" spans="1:3" ht="28.5" customHeight="1" x14ac:dyDescent="0.2">
      <c r="A11" s="23" t="s">
        <v>261</v>
      </c>
      <c r="B11" s="21" t="s">
        <v>517</v>
      </c>
      <c r="C11" s="125">
        <f>'sch L-PCS-1'!N24</f>
        <v>0</v>
      </c>
    </row>
    <row r="12" spans="1:3" ht="28.5" customHeight="1" x14ac:dyDescent="0.2">
      <c r="A12" s="23" t="s">
        <v>262</v>
      </c>
      <c r="B12" s="21" t="s">
        <v>169</v>
      </c>
      <c r="C12" s="130">
        <f>IFERROR(ROUND(C10/C11,2),0)</f>
        <v>0</v>
      </c>
    </row>
    <row r="13" spans="1:3" ht="28.5" customHeight="1" x14ac:dyDescent="0.2">
      <c r="A13" s="23" t="s">
        <v>242</v>
      </c>
      <c r="B13" s="21" t="s">
        <v>518</v>
      </c>
      <c r="C13" s="123">
        <f>'sch L-PCS-1'!F24</f>
        <v>0</v>
      </c>
    </row>
    <row r="14" spans="1:3" ht="29.25" customHeight="1" x14ac:dyDescent="0.2">
      <c r="A14" s="23" t="s">
        <v>243</v>
      </c>
      <c r="B14" s="21" t="s">
        <v>167</v>
      </c>
      <c r="C14" s="128">
        <f>ROUND(C12*C13,2)</f>
        <v>0</v>
      </c>
    </row>
    <row r="15" spans="1:3" ht="29.25" customHeight="1" x14ac:dyDescent="0.2">
      <c r="A15" s="23" t="s">
        <v>244</v>
      </c>
      <c r="B15" s="21" t="s">
        <v>519</v>
      </c>
      <c r="C15" s="128">
        <f>'sch L-PCS-1'!J24</f>
        <v>0</v>
      </c>
    </row>
    <row r="16" spans="1:3" ht="29.25" customHeight="1" x14ac:dyDescent="0.2">
      <c r="A16" s="23" t="s">
        <v>245</v>
      </c>
      <c r="B16" s="21" t="s">
        <v>168</v>
      </c>
      <c r="C16" s="127">
        <f>C14-C15</f>
        <v>0</v>
      </c>
    </row>
  </sheetData>
  <mergeCells count="3">
    <mergeCell ref="A4:C4"/>
    <mergeCell ref="A3:C3"/>
    <mergeCell ref="A5:C5"/>
  </mergeCells>
  <phoneticPr fontId="11" type="noConversion"/>
  <printOptions horizontalCentered="1"/>
  <pageMargins left="0.5" right="0.5" top="1" bottom="0.75" header="0.5" footer="0.5"/>
  <pageSetup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25"/>
  <sheetViews>
    <sheetView showGridLines="0" zoomScale="75" zoomScaleNormal="75" workbookViewId="0">
      <selection activeCell="F23" sqref="F23"/>
    </sheetView>
  </sheetViews>
  <sheetFormatPr defaultColWidth="9.6640625" defaultRowHeight="15" x14ac:dyDescent="0.2"/>
  <cols>
    <col min="1" max="1" width="3.109375" style="23" bestFit="1" customWidth="1"/>
    <col min="2" max="2" width="67.33203125" style="21" customWidth="1"/>
    <col min="3" max="3" width="13.6640625" style="21" customWidth="1"/>
    <col min="4" max="4" width="1.6640625" style="21" customWidth="1"/>
    <col min="5" max="5" width="13.6640625" style="21" customWidth="1"/>
    <col min="6" max="7" width="9.6640625" style="21"/>
    <col min="8" max="9" width="10.21875" style="21" bestFit="1" customWidth="1"/>
    <col min="10" max="16384" width="9.6640625" style="21"/>
  </cols>
  <sheetData>
    <row r="1" spans="1:9" ht="15.75" x14ac:dyDescent="0.25">
      <c r="C1" s="100" t="str">
        <f>GeneralInfo!$B$20&amp;" - "&amp;GeneralInfo!$B$21</f>
        <v xml:space="preserve"> - </v>
      </c>
      <c r="E1" s="8" t="str">
        <f>IF(GeneralInfo!$B$13="","",GeneralInfo!$B$13)</f>
        <v/>
      </c>
    </row>
    <row r="2" spans="1:9" ht="15.75" x14ac:dyDescent="0.25">
      <c r="E2" s="185" t="s">
        <v>509</v>
      </c>
    </row>
    <row r="3" spans="1:9" ht="15.75" customHeight="1" x14ac:dyDescent="0.25">
      <c r="A3" s="393">
        <f>GeneralInfo!$B$4</f>
        <v>0</v>
      </c>
      <c r="B3" s="393"/>
      <c r="C3" s="393"/>
      <c r="D3" s="393"/>
      <c r="E3" s="393"/>
    </row>
    <row r="4" spans="1:9" ht="15.75" x14ac:dyDescent="0.25">
      <c r="A4" s="394" t="s">
        <v>461</v>
      </c>
      <c r="B4" s="394"/>
      <c r="C4" s="394"/>
      <c r="D4" s="394"/>
      <c r="E4" s="394"/>
    </row>
    <row r="5" spans="1:9" ht="15.75" x14ac:dyDescent="0.25">
      <c r="A5" s="393" t="str">
        <f>"FOR THE PERIOD "&amp;TEXT(GeneralInfo!$B$14,"MM/DD/YYYY")&amp;" TO "&amp;TEXT(GeneralInfo!$B$15,"MM/DD/YYYY")</f>
        <v>FOR THE PERIOD 01/00/1900 TO 01/00/1900</v>
      </c>
      <c r="B5" s="393"/>
      <c r="C5" s="393"/>
      <c r="D5" s="393"/>
      <c r="E5" s="393"/>
    </row>
    <row r="7" spans="1:9" ht="15.75" x14ac:dyDescent="0.25">
      <c r="C7" s="186" t="s">
        <v>260</v>
      </c>
      <c r="D7" s="22"/>
      <c r="E7" s="186" t="s">
        <v>261</v>
      </c>
    </row>
    <row r="8" spans="1:9" ht="15.75" x14ac:dyDescent="0.25">
      <c r="C8" s="47" t="s">
        <v>90</v>
      </c>
      <c r="D8" s="48"/>
      <c r="E8" s="47" t="s">
        <v>160</v>
      </c>
      <c r="H8" s="126"/>
      <c r="I8" s="126"/>
    </row>
    <row r="9" spans="1:9" ht="16.5" thickBot="1" x14ac:dyDescent="0.3">
      <c r="C9" s="49" t="s">
        <v>92</v>
      </c>
      <c r="D9" s="48"/>
      <c r="E9" s="49" t="s">
        <v>96</v>
      </c>
      <c r="H9" s="126"/>
    </row>
    <row r="10" spans="1:9" ht="29.25" customHeight="1" x14ac:dyDescent="0.2">
      <c r="A10" s="23" t="s">
        <v>260</v>
      </c>
      <c r="B10" s="21" t="s">
        <v>520</v>
      </c>
      <c r="C10" s="122">
        <f>'sch b-2'!K44</f>
        <v>0</v>
      </c>
      <c r="E10" s="127">
        <f>IFERROR(ROUND(C10/MAX(C16:C17),2),0)</f>
        <v>0</v>
      </c>
    </row>
    <row r="11" spans="1:9" ht="29.25" customHeight="1" x14ac:dyDescent="0.2">
      <c r="A11" s="23" t="s">
        <v>261</v>
      </c>
      <c r="B11" s="21" t="s">
        <v>529</v>
      </c>
      <c r="C11" s="122">
        <f>'sch o'!H109</f>
        <v>0</v>
      </c>
      <c r="E11" s="127">
        <f>IFERROR(ROUND(C11/MAX(C16:C17),2),0)</f>
        <v>0</v>
      </c>
    </row>
    <row r="12" spans="1:9" ht="29.25" customHeight="1" x14ac:dyDescent="0.2">
      <c r="A12" s="23" t="s">
        <v>262</v>
      </c>
      <c r="B12" s="21" t="s">
        <v>681</v>
      </c>
      <c r="C12" s="122">
        <f>'sch c'!I19</f>
        <v>0</v>
      </c>
      <c r="E12" s="127">
        <f>IFERROR(ROUND(C12/MAX(C16:C17),2),0)</f>
        <v>0</v>
      </c>
    </row>
    <row r="13" spans="1:9" ht="29.25" customHeight="1" x14ac:dyDescent="0.2">
      <c r="A13" s="23" t="s">
        <v>242</v>
      </c>
      <c r="B13" s="21" t="s">
        <v>181</v>
      </c>
      <c r="C13" s="122">
        <f>SUM(C10:C12)</f>
        <v>0</v>
      </c>
      <c r="E13" s="127">
        <f>SUM(E10:E12)</f>
        <v>0</v>
      </c>
    </row>
    <row r="14" spans="1:9" ht="29.25" customHeight="1" x14ac:dyDescent="0.2">
      <c r="A14" s="23" t="s">
        <v>243</v>
      </c>
      <c r="B14" s="21" t="s">
        <v>176</v>
      </c>
    </row>
    <row r="15" spans="1:9" ht="21" customHeight="1" x14ac:dyDescent="0.2">
      <c r="B15" s="21" t="s">
        <v>476</v>
      </c>
      <c r="C15" s="123">
        <f>BedProration!F9*(_xlfn.DAYS(GeneralInfo!B15,GeneralInfo!B14)+1)</f>
        <v>0</v>
      </c>
    </row>
    <row r="16" spans="1:9" ht="21" customHeight="1" x14ac:dyDescent="0.2">
      <c r="B16" s="21" t="s">
        <v>477</v>
      </c>
      <c r="C16" s="124">
        <f>IF(BedProration!F9&lt;7,ROUND('sch a-2'!C15*0.8,0),ROUND('sch a-2'!C15*0.9,0))</f>
        <v>0</v>
      </c>
    </row>
    <row r="17" spans="1:3" ht="21" customHeight="1" x14ac:dyDescent="0.2">
      <c r="B17" s="21" t="s">
        <v>521</v>
      </c>
      <c r="C17" s="125">
        <f>'sch L-R&amp;B-2'!T23</f>
        <v>0</v>
      </c>
    </row>
    <row r="18" spans="1:3" ht="31.5" customHeight="1" x14ac:dyDescent="0.2">
      <c r="A18" s="23" t="s">
        <v>244</v>
      </c>
      <c r="B18" s="21" t="s">
        <v>175</v>
      </c>
      <c r="C18" s="127">
        <f>E13</f>
        <v>0</v>
      </c>
    </row>
    <row r="19" spans="1:3" ht="29.25" customHeight="1" x14ac:dyDescent="0.2">
      <c r="A19" s="23" t="s">
        <v>245</v>
      </c>
      <c r="B19" s="21" t="s">
        <v>522</v>
      </c>
      <c r="C19" s="123">
        <f>'sch L-R&amp;B-2'!F23+'sch L-R&amp;B-2'!L23</f>
        <v>0</v>
      </c>
    </row>
    <row r="20" spans="1:3" ht="29.25" customHeight="1" x14ac:dyDescent="0.2">
      <c r="A20" s="23" t="s">
        <v>246</v>
      </c>
      <c r="B20" s="21" t="s">
        <v>170</v>
      </c>
      <c r="C20" s="128">
        <f>ROUND(C18*C19,2)</f>
        <v>0</v>
      </c>
    </row>
    <row r="21" spans="1:3" ht="29.25" customHeight="1" x14ac:dyDescent="0.2">
      <c r="A21" s="23" t="s">
        <v>247</v>
      </c>
      <c r="B21" s="21" t="s">
        <v>523</v>
      </c>
      <c r="C21" s="128">
        <f>'sch L-R&amp;B-2'!J23+'sch L-R&amp;B-2'!P23</f>
        <v>0</v>
      </c>
    </row>
    <row r="22" spans="1:3" ht="29.25" customHeight="1" x14ac:dyDescent="0.2">
      <c r="A22" s="23" t="s">
        <v>248</v>
      </c>
      <c r="B22" t="s">
        <v>171</v>
      </c>
      <c r="C22" s="127">
        <f>C20-C21</f>
        <v>0</v>
      </c>
    </row>
    <row r="23" spans="1:3" s="353" customFormat="1" ht="29.25" customHeight="1" x14ac:dyDescent="0.2">
      <c r="A23" s="351">
        <v>11</v>
      </c>
      <c r="B23" s="14" t="s">
        <v>776</v>
      </c>
      <c r="C23" s="352">
        <f>'sch hh-2'!I24</f>
        <v>0</v>
      </c>
    </row>
    <row r="24" spans="1:3" s="353" customFormat="1" ht="29.25" customHeight="1" x14ac:dyDescent="0.2">
      <c r="A24" s="210" t="s">
        <v>250</v>
      </c>
      <c r="B24" s="353" t="s">
        <v>771</v>
      </c>
      <c r="C24" s="354">
        <f>C22+C23</f>
        <v>0</v>
      </c>
    </row>
    <row r="25" spans="1:3" ht="18.75" customHeight="1" x14ac:dyDescent="0.2"/>
  </sheetData>
  <mergeCells count="3">
    <mergeCell ref="A3:E3"/>
    <mergeCell ref="A4:E4"/>
    <mergeCell ref="A5:E5"/>
  </mergeCells>
  <printOptions horizontalCentered="1"/>
  <pageMargins left="0.5" right="0.5" top="0.75" bottom="0.75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16"/>
  <sheetViews>
    <sheetView showGridLines="0" zoomScale="75" zoomScaleNormal="75" workbookViewId="0"/>
  </sheetViews>
  <sheetFormatPr defaultColWidth="9.6640625" defaultRowHeight="15" x14ac:dyDescent="0.2"/>
  <cols>
    <col min="1" max="1" width="3.109375" style="23" bestFit="1" customWidth="1"/>
    <col min="2" max="2" width="69.21875" style="21" customWidth="1"/>
    <col min="3" max="3" width="13.88671875" style="21" bestFit="1" customWidth="1"/>
    <col min="4" max="4" width="9.77734375" style="21" customWidth="1"/>
    <col min="5" max="16384" width="9.6640625" style="21"/>
  </cols>
  <sheetData>
    <row r="1" spans="1:3" ht="15.75" x14ac:dyDescent="0.25">
      <c r="B1" s="100" t="str">
        <f>GeneralInfo!$B$20&amp;" - "&amp;GeneralInfo!$B$21</f>
        <v xml:space="preserve"> - </v>
      </c>
      <c r="C1" s="8" t="str">
        <f>IF(GeneralInfo!$B$13="","",GeneralInfo!$B$13)</f>
        <v/>
      </c>
    </row>
    <row r="2" spans="1:3" ht="15.75" x14ac:dyDescent="0.25">
      <c r="C2" s="185" t="s">
        <v>510</v>
      </c>
    </row>
    <row r="3" spans="1:3" ht="15.75" customHeight="1" x14ac:dyDescent="0.25">
      <c r="A3" s="393">
        <f>GeneralInfo!$B$4</f>
        <v>0</v>
      </c>
      <c r="B3" s="393"/>
      <c r="C3" s="393"/>
    </row>
    <row r="4" spans="1:3" ht="15.75" x14ac:dyDescent="0.25">
      <c r="A4" s="394" t="s">
        <v>166</v>
      </c>
      <c r="B4" s="394"/>
      <c r="C4" s="394"/>
    </row>
    <row r="5" spans="1:3" ht="15.75" x14ac:dyDescent="0.25">
      <c r="A5" s="393" t="str">
        <f>"FOR THE PERIOD "&amp;TEXT(GeneralInfo!$B$14,"MM/DD/YYYY")&amp;" TO "&amp;TEXT(GeneralInfo!$B$15,"MM/DD/YYYY")</f>
        <v>FOR THE PERIOD 01/00/1900 TO 01/00/1900</v>
      </c>
      <c r="B5" s="393"/>
      <c r="C5" s="393"/>
    </row>
    <row r="7" spans="1:3" ht="15.75" x14ac:dyDescent="0.25">
      <c r="C7" s="50"/>
    </row>
    <row r="8" spans="1:3" ht="15.75" x14ac:dyDescent="0.25">
      <c r="C8" s="47" t="s">
        <v>90</v>
      </c>
    </row>
    <row r="9" spans="1:3" ht="16.5" thickBot="1" x14ac:dyDescent="0.3">
      <c r="C9" s="51" t="s">
        <v>92</v>
      </c>
    </row>
    <row r="10" spans="1:3" ht="28.5" customHeight="1" x14ac:dyDescent="0.2">
      <c r="A10" s="23" t="s">
        <v>260</v>
      </c>
      <c r="B10" s="21" t="s">
        <v>524</v>
      </c>
      <c r="C10" s="129">
        <f>'sch b-2'!K18</f>
        <v>0</v>
      </c>
    </row>
    <row r="11" spans="1:3" ht="28.5" customHeight="1" x14ac:dyDescent="0.2">
      <c r="A11" s="23" t="s">
        <v>261</v>
      </c>
      <c r="B11" s="21" t="s">
        <v>525</v>
      </c>
      <c r="C11" s="125">
        <f>'sch L-PCS-2'!N24</f>
        <v>0</v>
      </c>
    </row>
    <row r="12" spans="1:3" ht="28.5" customHeight="1" x14ac:dyDescent="0.2">
      <c r="A12" s="23" t="s">
        <v>262</v>
      </c>
      <c r="B12" s="21" t="s">
        <v>169</v>
      </c>
      <c r="C12" s="130">
        <f>IFERROR(ROUND(C10/C11,2),0)</f>
        <v>0</v>
      </c>
    </row>
    <row r="13" spans="1:3" ht="28.5" customHeight="1" x14ac:dyDescent="0.2">
      <c r="A13" s="23" t="s">
        <v>242</v>
      </c>
      <c r="B13" s="21" t="s">
        <v>526</v>
      </c>
      <c r="C13" s="123">
        <f>'sch L-PCS-2'!F24</f>
        <v>0</v>
      </c>
    </row>
    <row r="14" spans="1:3" ht="29.25" customHeight="1" x14ac:dyDescent="0.2">
      <c r="A14" s="23" t="s">
        <v>243</v>
      </c>
      <c r="B14" s="21" t="s">
        <v>167</v>
      </c>
      <c r="C14" s="128">
        <f>ROUND(C12*C13,2)</f>
        <v>0</v>
      </c>
    </row>
    <row r="15" spans="1:3" ht="29.25" customHeight="1" x14ac:dyDescent="0.2">
      <c r="A15" s="23" t="s">
        <v>244</v>
      </c>
      <c r="B15" s="21" t="s">
        <v>527</v>
      </c>
      <c r="C15" s="128">
        <f>'sch L-PCS-2'!J24</f>
        <v>0</v>
      </c>
    </row>
    <row r="16" spans="1:3" ht="29.25" customHeight="1" x14ac:dyDescent="0.2">
      <c r="A16" s="23" t="s">
        <v>245</v>
      </c>
      <c r="B16" s="21" t="s">
        <v>168</v>
      </c>
      <c r="C16" s="127">
        <f>C14-C15</f>
        <v>0</v>
      </c>
    </row>
  </sheetData>
  <mergeCells count="3">
    <mergeCell ref="A3:C3"/>
    <mergeCell ref="A4:C4"/>
    <mergeCell ref="A5:C5"/>
  </mergeCells>
  <printOptions horizontalCentered="1"/>
  <pageMargins left="0.5" right="0.5" top="1" bottom="0.75" header="0.5" footer="0.5"/>
  <pageSetup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F8EB42704E914E9506B56C741FC7F0" ma:contentTypeVersion="6" ma:contentTypeDescription="Create a new document." ma:contentTypeScope="" ma:versionID="1e93582838ca9b67bbe82cb89d2d3886">
  <xsd:schema xmlns:xsd="http://www.w3.org/2001/XMLSchema" xmlns:xs="http://www.w3.org/2001/XMLSchema" xmlns:p="http://schemas.microsoft.com/office/2006/metadata/properties" xmlns:ns2="ea0582e7-2462-434f-b2dc-40e7d8309205" xmlns:ns3="408dbdbb-a8c2-4ea2-bb18-1965dc09742c" xmlns:ns4="03e3c738-c0d4-4340-90ba-234007c4b300" targetNamespace="http://schemas.microsoft.com/office/2006/metadata/properties" ma:root="true" ma:fieldsID="c84bf7c1ee5d8308f29403bd6ae9262b" ns2:_="" ns3:_="" ns4:_="">
    <xsd:import namespace="ea0582e7-2462-434f-b2dc-40e7d8309205"/>
    <xsd:import namespace="408dbdbb-a8c2-4ea2-bb18-1965dc09742c"/>
    <xsd:import namespace="03e3c738-c0d4-4340-90ba-234007c4b30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4:Type_x0020_of_x0020_Facility"/>
                <xsd:element ref="ns4:Type_x0020_of_x0020_File"/>
                <xsd:element ref="ns3:Template_x0020_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582e7-2462-434f-b2dc-40e7d83092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dbdbb-a8c2-4ea2-bb18-1965dc09742c" elementFormDefault="qualified">
    <xsd:import namespace="http://schemas.microsoft.com/office/2006/documentManagement/types"/>
    <xsd:import namespace="http://schemas.microsoft.com/office/infopath/2007/PartnerControls"/>
    <xsd:element name="Template_x0020_Status" ma:index="14" ma:displayName="Template Status" ma:default="Active" ma:format="Dropdown" ma:internalName="Template_x0020_Status">
      <xsd:simpleType>
        <xsd:restriction base="dms:Choice">
          <xsd:enumeration value="Active"/>
          <xsd:enumeration value="Inactiv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3c738-c0d4-4340-90ba-234007c4b300" elementFormDefault="qualified">
    <xsd:import namespace="http://schemas.microsoft.com/office/2006/documentManagement/types"/>
    <xsd:import namespace="http://schemas.microsoft.com/office/infopath/2007/PartnerControls"/>
    <xsd:element name="Type_x0020_of_x0020_Facility" ma:index="12" ma:displayName="Type of Facility" ma:format="Dropdown" ma:internalName="Type_x0020_of_x0020_Facility">
      <xsd:simpleType>
        <xsd:restriction base="dms:Choice">
          <xsd:enumeration value="ALL"/>
          <xsd:enumeration value="HOSPITAL"/>
          <xsd:enumeration value="ICF"/>
          <xsd:enumeration value="NF"/>
          <xsd:enumeration value="PNMI"/>
          <xsd:enumeration value="RCF"/>
          <xsd:enumeration value="SS"/>
        </xsd:restriction>
      </xsd:simpleType>
    </xsd:element>
    <xsd:element name="Type_x0020_of_x0020_File" ma:index="13" ma:displayName="Type of File" ma:format="Dropdown" ma:internalName="Type_x0020_of_x0020_File">
      <xsd:simpleType>
        <xsd:restriction base="dms:Choice">
          <xsd:enumeration value="Acceptance Checklists"/>
          <xsd:enumeration value="Audset"/>
          <xsd:enumeration value="Cost Reports"/>
          <xsd:enumeration value="Correspondence"/>
          <xsd:enumeration value="Desk Review"/>
          <xsd:enumeration value="Duplicates"/>
          <xsd:enumeration value="Fair Hearing"/>
          <xsd:enumeration value="FIRD"/>
          <xsd:enumeration value="Info Requests"/>
          <xsd:enumeration value="Notice of Appeal Rights"/>
          <xsd:enumeration value="Notice of Debt"/>
          <xsd:enumeration value="Query DSS"/>
          <xsd:enumeration value="Reference Document"/>
          <xsd:enumeration value="Review Program"/>
          <xsd:enumeration value="Scope"/>
          <xsd:enumeration value="Training Checklist"/>
          <xsd:enumeration value="Transmittal"/>
          <xsd:enumeration value="Workpapers"/>
          <xsd:enumeration value="Work Progra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File xmlns="03e3c738-c0d4-4340-90ba-234007c4b300">Cost Reports</Type_x0020_of_x0020_File>
    <_dlc_DocId xmlns="ea0582e7-2462-434f-b2dc-40e7d8309205">ZS7PV56QQDFE-272-312</_dlc_DocId>
    <Type_x0020_of_x0020_Facility xmlns="03e3c738-c0d4-4340-90ba-234007c4b300">RCF</Type_x0020_of_x0020_Facility>
    <_dlc_DocIdUrl xmlns="ea0582e7-2462-434f-b2dc-40e7d8309205">
      <Url>https://sharepoint.state.me.us/sites/dhhsconnect/Commissioner/Audit/Confidential/_layouts/DocIdRedir.aspx?ID=ZS7PV56QQDFE-272-312</Url>
      <Description>ZS7PV56QQDFE-272-312</Description>
    </_dlc_DocIdUrl>
    <Template_x0020_Status xmlns="408dbdbb-a8c2-4ea2-bb18-1965dc09742c">Active</Template_x0020_Status>
  </documentManagement>
</p:properties>
</file>

<file path=customXml/itemProps1.xml><?xml version="1.0" encoding="utf-8"?>
<ds:datastoreItem xmlns:ds="http://schemas.openxmlformats.org/officeDocument/2006/customXml" ds:itemID="{67552F51-F44E-4DC4-91B9-AEB77F8CF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582e7-2462-434f-b2dc-40e7d8309205"/>
    <ds:schemaRef ds:uri="408dbdbb-a8c2-4ea2-bb18-1965dc09742c"/>
    <ds:schemaRef ds:uri="03e3c738-c0d4-4340-90ba-234007c4b3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3B0DD4-762D-44A2-9389-7CE7BDB07EE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83E9905-25CB-499A-A262-DD75FB776D2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00614C7-EEA8-4ACA-9CF2-6265639C7720}">
  <ds:schemaRefs>
    <ds:schemaRef ds:uri="http://schemas.microsoft.com/office/2006/metadata/properties"/>
    <ds:schemaRef ds:uri="http://schemas.microsoft.com/office/infopath/2007/PartnerControls"/>
    <ds:schemaRef ds:uri="03e3c738-c0d4-4340-90ba-234007c4b300"/>
    <ds:schemaRef ds:uri="ea0582e7-2462-434f-b2dc-40e7d8309205"/>
    <ds:schemaRef ds:uri="408dbdbb-a8c2-4ea2-bb18-1965dc09742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10</vt:i4>
      </vt:variant>
    </vt:vector>
  </HeadingPairs>
  <TitlesOfParts>
    <vt:vector size="44" baseType="lpstr">
      <vt:lpstr>GeneralInfo</vt:lpstr>
      <vt:lpstr>BedProration</vt:lpstr>
      <vt:lpstr>Attestation</vt:lpstr>
      <vt:lpstr>RCF A&amp;M Allowance</vt:lpstr>
      <vt:lpstr>ErrorReport</vt:lpstr>
      <vt:lpstr>sch a-1</vt:lpstr>
      <vt:lpstr>sch a-1(a)</vt:lpstr>
      <vt:lpstr>sch a-2</vt:lpstr>
      <vt:lpstr>sch a-2(a)</vt:lpstr>
      <vt:lpstr>sch b-1</vt:lpstr>
      <vt:lpstr>sch b-2</vt:lpstr>
      <vt:lpstr>sch c</vt:lpstr>
      <vt:lpstr>sch d</vt:lpstr>
      <vt:lpstr>sch e</vt:lpstr>
      <vt:lpstr>sch f</vt:lpstr>
      <vt:lpstr>sch g</vt:lpstr>
      <vt:lpstr>sch h</vt:lpstr>
      <vt:lpstr>sch i</vt:lpstr>
      <vt:lpstr>sch j</vt:lpstr>
      <vt:lpstr>sch k</vt:lpstr>
      <vt:lpstr>sch L-R&amp;B-1</vt:lpstr>
      <vt:lpstr>sch L-PNMI-1</vt:lpstr>
      <vt:lpstr>sch L-PCS-1</vt:lpstr>
      <vt:lpstr>sch L-R&amp;B-2</vt:lpstr>
      <vt:lpstr>sch L-PNMI-2</vt:lpstr>
      <vt:lpstr>sch L-PCS-2</vt:lpstr>
      <vt:lpstr>sch o</vt:lpstr>
      <vt:lpstr>sch p</vt:lpstr>
      <vt:lpstr>sch gg-2-RCF1</vt:lpstr>
      <vt:lpstr>sch gg-3-RCF1</vt:lpstr>
      <vt:lpstr>sch gg-2-RCF2</vt:lpstr>
      <vt:lpstr>sch gg-3-RCF2</vt:lpstr>
      <vt:lpstr>sch hh-1</vt:lpstr>
      <vt:lpstr>sch hh-2</vt:lpstr>
      <vt:lpstr>Attestation!Print_Area</vt:lpstr>
      <vt:lpstr>GeneralInfo!Print_Area</vt:lpstr>
      <vt:lpstr>'sch e'!Print_Area</vt:lpstr>
      <vt:lpstr>'sch g'!Print_Area</vt:lpstr>
      <vt:lpstr>'sch h'!Print_Area</vt:lpstr>
      <vt:lpstr>'sch hh-1'!Print_Area</vt:lpstr>
      <vt:lpstr>'sch hh-2'!Print_Area</vt:lpstr>
      <vt:lpstr>'sch i'!Print_Area</vt:lpstr>
      <vt:lpstr>'sch j'!Print_Area</vt:lpstr>
      <vt:lpstr>'sch p'!Print_Area</vt:lpstr>
    </vt:vector>
  </TitlesOfParts>
  <Company>Department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Stephen L. Baird</dc:creator>
  <cp:lastModifiedBy>White, Trisha</cp:lastModifiedBy>
  <cp:lastPrinted>2023-07-20T19:57:13Z</cp:lastPrinted>
  <dcterms:created xsi:type="dcterms:W3CDTF">2000-05-05T16:46:51Z</dcterms:created>
  <dcterms:modified xsi:type="dcterms:W3CDTF">2024-02-29T17:03:06Z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ad7ca369-186a-481a-b88a-44af2593c103</vt:lpwstr>
  </property>
  <property fmtid="{D5CDD505-2E9C-101B-9397-08002B2CF9AE}" pid="3" name="ContentTypeId">
    <vt:lpwstr>0x0101006BF8EB42704E914E9506B56C741FC7F0</vt:lpwstr>
  </property>
</Properties>
</file>